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진료실적보고\"/>
    </mc:Choice>
  </mc:AlternateContent>
  <bookViews>
    <workbookView xWindow="0" yWindow="0" windowWidth="28800" windowHeight="14085" tabRatio="589"/>
  </bookViews>
  <sheets>
    <sheet name="진료실적" sheetId="41" r:id="rId1"/>
    <sheet name="월별" sheetId="69" r:id="rId2"/>
    <sheet name="VXXXXX" sheetId="6" state="veryHidden" r:id="rId3"/>
    <sheet name="시군별 " sheetId="74" r:id="rId4"/>
    <sheet name="질환별(의과)" sheetId="71" r:id="rId5"/>
    <sheet name="질환별(한방)" sheetId="7" r:id="rId6"/>
    <sheet name="질환별(치과)" sheetId="9" r:id="rId7"/>
    <sheet name="무의도서별(의과)" sheetId="91" r:id="rId8"/>
    <sheet name="무의도서별(한방과)" sheetId="95" r:id="rId9"/>
    <sheet name="무의도서별(치과)" sheetId="94" r:id="rId10"/>
    <sheet name="무의도서별(임상병리)" sheetId="96" r:id="rId11"/>
    <sheet name="무의도서별(방사선)" sheetId="97" r:id="rId12"/>
    <sheet name="보건진료소 진료실적" sheetId="84" r:id="rId13"/>
  </sheets>
  <definedNames>
    <definedName name="_xlnm._FilterDatabase" localSheetId="12" hidden="1">'보건진료소 진료실적'!$C$1:$C$27</definedName>
    <definedName name="_xlnm.Print_Titles" localSheetId="11">'무의도서별(방사선)'!$2:$4</definedName>
    <definedName name="_xlnm.Print_Titles" localSheetId="7">'무의도서별(의과)'!$2:$4</definedName>
    <definedName name="_xlnm.Print_Titles" localSheetId="10">'무의도서별(임상병리)'!$2:$4</definedName>
    <definedName name="_xlnm.Print_Titles" localSheetId="9">'무의도서별(치과)'!$2:$4</definedName>
    <definedName name="_xlnm.Print_Titles" localSheetId="8">'무의도서별(한방과)'!$2:$4</definedName>
  </definedNames>
  <calcPr calcId="162913"/>
</workbook>
</file>

<file path=xl/calcChain.xml><?xml version="1.0" encoding="utf-8"?>
<calcChain xmlns="http://schemas.openxmlformats.org/spreadsheetml/2006/main">
  <c r="H22" i="74" l="1"/>
  <c r="H21" i="74"/>
  <c r="H20" i="74"/>
  <c r="H10" i="74"/>
  <c r="H9" i="74"/>
  <c r="H8" i="74"/>
  <c r="H16" i="69"/>
  <c r="H15" i="69"/>
  <c r="H14" i="69"/>
  <c r="J16" i="41"/>
  <c r="I16" i="41"/>
  <c r="H16" i="41"/>
  <c r="I22" i="74" l="1"/>
  <c r="I21" i="74"/>
  <c r="I20" i="74"/>
  <c r="I10" i="74"/>
  <c r="I9" i="74"/>
  <c r="I8" i="74"/>
  <c r="I16" i="69"/>
  <c r="I15" i="69"/>
  <c r="I14" i="69"/>
  <c r="J10" i="9"/>
  <c r="J9" i="9"/>
  <c r="J8" i="9"/>
  <c r="I10" i="9"/>
  <c r="I9" i="9"/>
  <c r="I8" i="9"/>
  <c r="F16" i="69"/>
  <c r="F15" i="69"/>
  <c r="F14" i="69"/>
  <c r="J22" i="9"/>
  <c r="J21" i="9"/>
  <c r="J20" i="9"/>
  <c r="I22" i="9"/>
  <c r="I21" i="9"/>
  <c r="I20" i="9"/>
  <c r="J13" i="9"/>
  <c r="J12" i="9"/>
  <c r="J11" i="9"/>
  <c r="E22" i="7"/>
  <c r="E21" i="7"/>
  <c r="E20" i="7"/>
  <c r="E13" i="7"/>
  <c r="E12" i="7"/>
  <c r="E11" i="7"/>
  <c r="E10" i="7"/>
  <c r="E9" i="7"/>
  <c r="E8" i="7"/>
  <c r="L22" i="71"/>
  <c r="L21" i="71"/>
  <c r="L20" i="71"/>
  <c r="I22" i="71"/>
  <c r="I21" i="71"/>
  <c r="I20" i="71"/>
  <c r="G22" i="71"/>
  <c r="G21" i="71"/>
  <c r="G20" i="71"/>
  <c r="E22" i="71"/>
  <c r="E21" i="71"/>
  <c r="E20" i="71"/>
  <c r="D22" i="71"/>
  <c r="D21" i="71"/>
  <c r="D20" i="71"/>
  <c r="E13" i="71"/>
  <c r="E12" i="71"/>
  <c r="E11" i="71"/>
  <c r="D13" i="71"/>
  <c r="D12" i="71"/>
  <c r="D11" i="71"/>
  <c r="L10" i="71"/>
  <c r="L9" i="71"/>
  <c r="L8" i="71"/>
  <c r="E10" i="71"/>
  <c r="E9" i="71"/>
  <c r="E8" i="71"/>
  <c r="D10" i="71"/>
  <c r="D9" i="71"/>
  <c r="D8" i="71"/>
  <c r="E16" i="69"/>
  <c r="E15" i="69"/>
  <c r="E14" i="69"/>
  <c r="D16" i="69"/>
  <c r="D15" i="69"/>
  <c r="D14" i="69"/>
  <c r="J16" i="9"/>
  <c r="J15" i="9"/>
  <c r="J14" i="9"/>
  <c r="E16" i="7"/>
  <c r="E15" i="7"/>
  <c r="E14" i="7"/>
  <c r="E16" i="71"/>
  <c r="E15" i="71"/>
  <c r="E14" i="71"/>
  <c r="D16" i="71"/>
  <c r="D15" i="71"/>
  <c r="D14" i="71"/>
  <c r="G10" i="71"/>
  <c r="G9" i="71"/>
  <c r="G8" i="71"/>
  <c r="D18" i="97"/>
  <c r="D17" i="97"/>
  <c r="D18" i="96"/>
  <c r="D17" i="96"/>
  <c r="D18" i="94"/>
  <c r="D17" i="94"/>
  <c r="D18" i="95"/>
  <c r="D17" i="95"/>
  <c r="I5" i="91"/>
  <c r="E8" i="94" l="1"/>
  <c r="F8" i="94"/>
  <c r="G8" i="94"/>
  <c r="E9" i="94"/>
  <c r="F9" i="94"/>
  <c r="G9" i="94"/>
  <c r="E10" i="94"/>
  <c r="F10" i="94"/>
  <c r="G10" i="94"/>
  <c r="E11" i="94"/>
  <c r="F11" i="94"/>
  <c r="G11" i="94"/>
  <c r="E12" i="94"/>
  <c r="F12" i="94"/>
  <c r="G12" i="94"/>
  <c r="E13" i="94"/>
  <c r="F13" i="94"/>
  <c r="G13" i="94"/>
  <c r="E14" i="94"/>
  <c r="F14" i="94"/>
  <c r="G14" i="94"/>
  <c r="E15" i="94"/>
  <c r="F15" i="94"/>
  <c r="G15" i="94"/>
  <c r="E16" i="94"/>
  <c r="F16" i="94"/>
  <c r="G16" i="94"/>
  <c r="E17" i="94"/>
  <c r="F17" i="94"/>
  <c r="G17" i="94"/>
  <c r="E18" i="94"/>
  <c r="F18" i="94"/>
  <c r="G18" i="94"/>
  <c r="E19" i="94"/>
  <c r="F19" i="94"/>
  <c r="G19" i="94"/>
  <c r="E20" i="94"/>
  <c r="F20" i="94"/>
  <c r="G20" i="94"/>
  <c r="E21" i="94"/>
  <c r="F21" i="94"/>
  <c r="G21" i="94"/>
  <c r="E22" i="94"/>
  <c r="F22" i="94"/>
  <c r="G22" i="94"/>
  <c r="E23" i="94"/>
  <c r="F23" i="94"/>
  <c r="G23" i="94"/>
  <c r="E24" i="94"/>
  <c r="F24" i="94"/>
  <c r="G24" i="94"/>
  <c r="E25" i="94"/>
  <c r="F25" i="94"/>
  <c r="G25" i="94"/>
  <c r="E26" i="94"/>
  <c r="F26" i="94"/>
  <c r="G26" i="94"/>
  <c r="E27" i="94"/>
  <c r="F27" i="94"/>
  <c r="G27" i="94"/>
  <c r="E28" i="94"/>
  <c r="F28" i="94"/>
  <c r="G28" i="94"/>
  <c r="E29" i="94"/>
  <c r="F29" i="94"/>
  <c r="G29" i="94"/>
  <c r="E30" i="94"/>
  <c r="F30" i="94"/>
  <c r="G30" i="94"/>
  <c r="E31" i="94"/>
  <c r="F31" i="94"/>
  <c r="G31" i="94"/>
  <c r="E32" i="94"/>
  <c r="F32" i="94"/>
  <c r="G32" i="94"/>
  <c r="E33" i="94"/>
  <c r="F33" i="94"/>
  <c r="G33" i="94"/>
  <c r="E34" i="94"/>
  <c r="F34" i="94"/>
  <c r="G34" i="94"/>
  <c r="E35" i="94"/>
  <c r="F35" i="94"/>
  <c r="G35" i="94"/>
  <c r="E36" i="94"/>
  <c r="F36" i="94"/>
  <c r="G36" i="94"/>
  <c r="E37" i="94"/>
  <c r="F37" i="94"/>
  <c r="G37" i="94"/>
  <c r="E38" i="94"/>
  <c r="F38" i="94"/>
  <c r="G38" i="94"/>
  <c r="E39" i="94"/>
  <c r="F39" i="94"/>
  <c r="G39" i="94"/>
  <c r="E40" i="94"/>
  <c r="F40" i="94"/>
  <c r="G40" i="94"/>
  <c r="E41" i="94"/>
  <c r="F41" i="94"/>
  <c r="G41" i="94"/>
  <c r="E42" i="94"/>
  <c r="F42" i="94"/>
  <c r="G42" i="94"/>
  <c r="E43" i="94"/>
  <c r="F43" i="94"/>
  <c r="G43" i="94"/>
  <c r="E44" i="94"/>
  <c r="F44" i="94"/>
  <c r="G44" i="94"/>
  <c r="E45" i="94"/>
  <c r="F45" i="94"/>
  <c r="G45" i="94"/>
  <c r="E46" i="94"/>
  <c r="F46" i="94"/>
  <c r="G46" i="94"/>
  <c r="E47" i="94"/>
  <c r="F47" i="94"/>
  <c r="G47" i="94"/>
  <c r="E48" i="94"/>
  <c r="F48" i="94"/>
  <c r="G48" i="94"/>
  <c r="E49" i="94"/>
  <c r="F49" i="94"/>
  <c r="G49" i="94"/>
  <c r="E50" i="94"/>
  <c r="F50" i="94"/>
  <c r="G50" i="94"/>
  <c r="E51" i="94"/>
  <c r="F51" i="94"/>
  <c r="G51" i="94"/>
  <c r="E52" i="94"/>
  <c r="F52" i="94"/>
  <c r="G52" i="94"/>
  <c r="E53" i="94"/>
  <c r="F53" i="94"/>
  <c r="G53" i="94"/>
  <c r="E54" i="94"/>
  <c r="F54" i="94"/>
  <c r="G54" i="94"/>
  <c r="E55" i="94"/>
  <c r="F55" i="94"/>
  <c r="G55" i="94"/>
  <c r="E56" i="94"/>
  <c r="F56" i="94"/>
  <c r="G56" i="94"/>
  <c r="E57" i="94"/>
  <c r="F57" i="94"/>
  <c r="G57" i="94"/>
  <c r="E58" i="94"/>
  <c r="F58" i="94"/>
  <c r="G58" i="94"/>
  <c r="E59" i="94"/>
  <c r="F59" i="94"/>
  <c r="G59" i="94"/>
  <c r="E60" i="94"/>
  <c r="F60" i="94"/>
  <c r="G60" i="94"/>
  <c r="E61" i="94"/>
  <c r="F61" i="94"/>
  <c r="G61" i="94"/>
  <c r="E62" i="94"/>
  <c r="F62" i="94"/>
  <c r="G62" i="94"/>
  <c r="E63" i="94"/>
  <c r="F63" i="94"/>
  <c r="G63" i="94"/>
  <c r="E64" i="94"/>
  <c r="F64" i="94"/>
  <c r="G64" i="94"/>
  <c r="E65" i="94"/>
  <c r="F65" i="94"/>
  <c r="G65" i="94"/>
  <c r="E66" i="94"/>
  <c r="F66" i="94"/>
  <c r="G66" i="94"/>
  <c r="F7" i="94"/>
  <c r="G7" i="94"/>
  <c r="E7" i="94"/>
  <c r="F6" i="94"/>
  <c r="G6" i="94"/>
  <c r="E6" i="94"/>
  <c r="E8" i="95"/>
  <c r="F8" i="95"/>
  <c r="G8" i="95"/>
  <c r="E9" i="95"/>
  <c r="F9" i="95"/>
  <c r="G9" i="95"/>
  <c r="E10" i="95"/>
  <c r="F10" i="95"/>
  <c r="G10" i="95"/>
  <c r="E11" i="95"/>
  <c r="F11" i="95"/>
  <c r="G11" i="95"/>
  <c r="E12" i="95"/>
  <c r="F12" i="95"/>
  <c r="G12" i="95"/>
  <c r="E13" i="95"/>
  <c r="F13" i="95"/>
  <c r="G13" i="95"/>
  <c r="E14" i="95"/>
  <c r="F14" i="95"/>
  <c r="G14" i="95"/>
  <c r="E15" i="95"/>
  <c r="F15" i="95"/>
  <c r="G15" i="95"/>
  <c r="E16" i="95"/>
  <c r="F16" i="95"/>
  <c r="G16" i="95"/>
  <c r="E17" i="95"/>
  <c r="F17" i="95"/>
  <c r="G17" i="95"/>
  <c r="E18" i="95"/>
  <c r="F18" i="95"/>
  <c r="G18" i="95"/>
  <c r="E19" i="95"/>
  <c r="F19" i="95"/>
  <c r="G19" i="95"/>
  <c r="E20" i="95"/>
  <c r="F20" i="95"/>
  <c r="G20" i="95"/>
  <c r="E21" i="95"/>
  <c r="F21" i="95"/>
  <c r="G21" i="95"/>
  <c r="E22" i="95"/>
  <c r="F22" i="95"/>
  <c r="G22" i="95"/>
  <c r="E23" i="95"/>
  <c r="F23" i="95"/>
  <c r="G23" i="95"/>
  <c r="E24" i="95"/>
  <c r="F24" i="95"/>
  <c r="G24" i="95"/>
  <c r="E25" i="95"/>
  <c r="F25" i="95"/>
  <c r="G25" i="95"/>
  <c r="E26" i="95"/>
  <c r="F26" i="95"/>
  <c r="G26" i="95"/>
  <c r="E27" i="95"/>
  <c r="F27" i="95"/>
  <c r="G27" i="95"/>
  <c r="E28" i="95"/>
  <c r="F28" i="95"/>
  <c r="G28" i="95"/>
  <c r="E29" i="95"/>
  <c r="F29" i="95"/>
  <c r="G29" i="95"/>
  <c r="E30" i="95"/>
  <c r="F30" i="95"/>
  <c r="G30" i="95"/>
  <c r="E31" i="95"/>
  <c r="F31" i="95"/>
  <c r="G31" i="95"/>
  <c r="E32" i="95"/>
  <c r="F32" i="95"/>
  <c r="G32" i="95"/>
  <c r="E33" i="95"/>
  <c r="F33" i="95"/>
  <c r="G33" i="95"/>
  <c r="E34" i="95"/>
  <c r="F34" i="95"/>
  <c r="G34" i="95"/>
  <c r="E35" i="95"/>
  <c r="F35" i="95"/>
  <c r="G35" i="95"/>
  <c r="E36" i="95"/>
  <c r="F36" i="95"/>
  <c r="G36" i="95"/>
  <c r="E37" i="95"/>
  <c r="F37" i="95"/>
  <c r="G37" i="95"/>
  <c r="E38" i="95"/>
  <c r="F38" i="95"/>
  <c r="G38" i="95"/>
  <c r="E39" i="95"/>
  <c r="F39" i="95"/>
  <c r="G39" i="95"/>
  <c r="E40" i="95"/>
  <c r="F40" i="95"/>
  <c r="G40" i="95"/>
  <c r="E41" i="95"/>
  <c r="F41" i="95"/>
  <c r="G41" i="95"/>
  <c r="E42" i="95"/>
  <c r="F42" i="95"/>
  <c r="G42" i="95"/>
  <c r="E43" i="95"/>
  <c r="F43" i="95"/>
  <c r="G43" i="95"/>
  <c r="E44" i="95"/>
  <c r="F44" i="95"/>
  <c r="G44" i="95"/>
  <c r="E45" i="95"/>
  <c r="F45" i="95"/>
  <c r="G45" i="95"/>
  <c r="E46" i="95"/>
  <c r="F46" i="95"/>
  <c r="G46" i="95"/>
  <c r="E47" i="95"/>
  <c r="F47" i="95"/>
  <c r="G47" i="95"/>
  <c r="E48" i="95"/>
  <c r="F48" i="95"/>
  <c r="G48" i="95"/>
  <c r="E49" i="95"/>
  <c r="F49" i="95"/>
  <c r="G49" i="95"/>
  <c r="E50" i="95"/>
  <c r="F50" i="95"/>
  <c r="G50" i="95"/>
  <c r="E51" i="95"/>
  <c r="F51" i="95"/>
  <c r="G51" i="95"/>
  <c r="E52" i="95"/>
  <c r="F52" i="95"/>
  <c r="G52" i="95"/>
  <c r="E53" i="95"/>
  <c r="F53" i="95"/>
  <c r="G53" i="95"/>
  <c r="E54" i="95"/>
  <c r="F54" i="95"/>
  <c r="G54" i="95"/>
  <c r="E55" i="95"/>
  <c r="F55" i="95"/>
  <c r="G55" i="95"/>
  <c r="E56" i="95"/>
  <c r="F56" i="95"/>
  <c r="G56" i="95"/>
  <c r="E57" i="95"/>
  <c r="F57" i="95"/>
  <c r="G57" i="95"/>
  <c r="E58" i="95"/>
  <c r="F58" i="95"/>
  <c r="G58" i="95"/>
  <c r="E59" i="95"/>
  <c r="F59" i="95"/>
  <c r="G59" i="95"/>
  <c r="E60" i="95"/>
  <c r="F60" i="95"/>
  <c r="G60" i="95"/>
  <c r="E61" i="95"/>
  <c r="F61" i="95"/>
  <c r="G61" i="95"/>
  <c r="E62" i="95"/>
  <c r="F62" i="95"/>
  <c r="G62" i="95"/>
  <c r="E63" i="95"/>
  <c r="F63" i="95"/>
  <c r="G63" i="95"/>
  <c r="E64" i="95"/>
  <c r="F64" i="95"/>
  <c r="G64" i="95"/>
  <c r="E65" i="95"/>
  <c r="F65" i="95"/>
  <c r="G65" i="95"/>
  <c r="E66" i="95"/>
  <c r="F66" i="95"/>
  <c r="G66" i="95"/>
  <c r="F7" i="95"/>
  <c r="G7" i="95"/>
  <c r="E7" i="95"/>
  <c r="F6" i="95"/>
  <c r="G6" i="95"/>
  <c r="E6" i="95"/>
  <c r="E8" i="96"/>
  <c r="F8" i="96"/>
  <c r="G8" i="96"/>
  <c r="E9" i="96"/>
  <c r="F9" i="96"/>
  <c r="G9" i="96"/>
  <c r="E10" i="96"/>
  <c r="F10" i="96"/>
  <c r="G10" i="96"/>
  <c r="E11" i="96"/>
  <c r="F11" i="96"/>
  <c r="G11" i="96"/>
  <c r="E12" i="96"/>
  <c r="F12" i="96"/>
  <c r="G12" i="96"/>
  <c r="E13" i="96"/>
  <c r="F13" i="96"/>
  <c r="G13" i="96"/>
  <c r="E14" i="96"/>
  <c r="F14" i="96"/>
  <c r="G14" i="96"/>
  <c r="E15" i="96"/>
  <c r="F15" i="96"/>
  <c r="G15" i="96"/>
  <c r="E16" i="96"/>
  <c r="F16" i="96"/>
  <c r="G16" i="96"/>
  <c r="E17" i="96"/>
  <c r="F17" i="96"/>
  <c r="G17" i="96"/>
  <c r="E18" i="96"/>
  <c r="F18" i="96"/>
  <c r="G18" i="96"/>
  <c r="E19" i="96"/>
  <c r="F19" i="96"/>
  <c r="G19" i="96"/>
  <c r="E20" i="96"/>
  <c r="F20" i="96"/>
  <c r="G20" i="96"/>
  <c r="E21" i="96"/>
  <c r="F21" i="96"/>
  <c r="G21" i="96"/>
  <c r="E22" i="96"/>
  <c r="F22" i="96"/>
  <c r="G22" i="96"/>
  <c r="E23" i="96"/>
  <c r="F23" i="96"/>
  <c r="G23" i="96"/>
  <c r="E24" i="96"/>
  <c r="F24" i="96"/>
  <c r="G24" i="96"/>
  <c r="E25" i="96"/>
  <c r="F25" i="96"/>
  <c r="G25" i="96"/>
  <c r="E26" i="96"/>
  <c r="F26" i="96"/>
  <c r="G26" i="96"/>
  <c r="E27" i="96"/>
  <c r="F27" i="96"/>
  <c r="G27" i="96"/>
  <c r="E28" i="96"/>
  <c r="F28" i="96"/>
  <c r="G28" i="96"/>
  <c r="E29" i="96"/>
  <c r="F29" i="96"/>
  <c r="G29" i="96"/>
  <c r="E30" i="96"/>
  <c r="F30" i="96"/>
  <c r="G30" i="96"/>
  <c r="E31" i="96"/>
  <c r="F31" i="96"/>
  <c r="G31" i="96"/>
  <c r="E32" i="96"/>
  <c r="F32" i="96"/>
  <c r="G32" i="96"/>
  <c r="E33" i="96"/>
  <c r="F33" i="96"/>
  <c r="G33" i="96"/>
  <c r="E34" i="96"/>
  <c r="F34" i="96"/>
  <c r="G34" i="96"/>
  <c r="E35" i="96"/>
  <c r="F35" i="96"/>
  <c r="G35" i="96"/>
  <c r="E36" i="96"/>
  <c r="F36" i="96"/>
  <c r="G36" i="96"/>
  <c r="E37" i="96"/>
  <c r="F37" i="96"/>
  <c r="G37" i="96"/>
  <c r="E38" i="96"/>
  <c r="F38" i="96"/>
  <c r="G38" i="96"/>
  <c r="E39" i="96"/>
  <c r="F39" i="96"/>
  <c r="G39" i="96"/>
  <c r="E40" i="96"/>
  <c r="F40" i="96"/>
  <c r="G40" i="96"/>
  <c r="E41" i="96"/>
  <c r="F41" i="96"/>
  <c r="G41" i="96"/>
  <c r="E42" i="96"/>
  <c r="F42" i="96"/>
  <c r="G42" i="96"/>
  <c r="E43" i="96"/>
  <c r="F43" i="96"/>
  <c r="G43" i="96"/>
  <c r="E44" i="96"/>
  <c r="F44" i="96"/>
  <c r="G44" i="96"/>
  <c r="E45" i="96"/>
  <c r="F45" i="96"/>
  <c r="G45" i="96"/>
  <c r="E46" i="96"/>
  <c r="F46" i="96"/>
  <c r="G46" i="96"/>
  <c r="E47" i="96"/>
  <c r="F47" i="96"/>
  <c r="G47" i="96"/>
  <c r="E48" i="96"/>
  <c r="F48" i="96"/>
  <c r="G48" i="96"/>
  <c r="E49" i="96"/>
  <c r="F49" i="96"/>
  <c r="G49" i="96"/>
  <c r="E50" i="96"/>
  <c r="F50" i="96"/>
  <c r="G50" i="96"/>
  <c r="E51" i="96"/>
  <c r="F51" i="96"/>
  <c r="G51" i="96"/>
  <c r="E52" i="96"/>
  <c r="F52" i="96"/>
  <c r="G52" i="96"/>
  <c r="E53" i="96"/>
  <c r="F53" i="96"/>
  <c r="G53" i="96"/>
  <c r="E54" i="96"/>
  <c r="F54" i="96"/>
  <c r="G54" i="96"/>
  <c r="E55" i="96"/>
  <c r="F55" i="96"/>
  <c r="G55" i="96"/>
  <c r="E56" i="96"/>
  <c r="F56" i="96"/>
  <c r="G56" i="96"/>
  <c r="E57" i="96"/>
  <c r="F57" i="96"/>
  <c r="G57" i="96"/>
  <c r="E58" i="96"/>
  <c r="F58" i="96"/>
  <c r="G58" i="96"/>
  <c r="E59" i="96"/>
  <c r="F59" i="96"/>
  <c r="G59" i="96"/>
  <c r="E60" i="96"/>
  <c r="F60" i="96"/>
  <c r="G60" i="96"/>
  <c r="E61" i="96"/>
  <c r="F61" i="96"/>
  <c r="G61" i="96"/>
  <c r="E62" i="96"/>
  <c r="F62" i="96"/>
  <c r="G62" i="96"/>
  <c r="E63" i="96"/>
  <c r="F63" i="96"/>
  <c r="G63" i="96"/>
  <c r="E64" i="96"/>
  <c r="F64" i="96"/>
  <c r="G64" i="96"/>
  <c r="E65" i="96"/>
  <c r="F65" i="96"/>
  <c r="G65" i="96"/>
  <c r="E66" i="96"/>
  <c r="F66" i="96"/>
  <c r="G66" i="96"/>
  <c r="F7" i="96"/>
  <c r="G7" i="96"/>
  <c r="E7" i="96"/>
  <c r="F6" i="96"/>
  <c r="G6" i="96"/>
  <c r="E6" i="96"/>
  <c r="F66" i="97"/>
  <c r="G66" i="97"/>
  <c r="E66" i="97"/>
  <c r="E8" i="97"/>
  <c r="F8" i="97"/>
  <c r="G8" i="97"/>
  <c r="E9" i="97"/>
  <c r="F9" i="97"/>
  <c r="G9" i="97"/>
  <c r="E10" i="97"/>
  <c r="F10" i="97"/>
  <c r="G10" i="97"/>
  <c r="E11" i="97"/>
  <c r="F11" i="97"/>
  <c r="G11" i="97"/>
  <c r="E12" i="97"/>
  <c r="F12" i="97"/>
  <c r="G12" i="97"/>
  <c r="E13" i="97"/>
  <c r="F13" i="97"/>
  <c r="G13" i="97"/>
  <c r="E14" i="97"/>
  <c r="F14" i="97"/>
  <c r="G14" i="97"/>
  <c r="E15" i="97"/>
  <c r="F15" i="97"/>
  <c r="G15" i="97"/>
  <c r="E16" i="97"/>
  <c r="F16" i="97"/>
  <c r="G16" i="97"/>
  <c r="E17" i="97"/>
  <c r="F17" i="97"/>
  <c r="G17" i="97"/>
  <c r="E18" i="97"/>
  <c r="F18" i="97"/>
  <c r="G18" i="97"/>
  <c r="E19" i="97"/>
  <c r="F19" i="97"/>
  <c r="G19" i="97"/>
  <c r="E20" i="97"/>
  <c r="F20" i="97"/>
  <c r="G20" i="97"/>
  <c r="E21" i="97"/>
  <c r="F21" i="97"/>
  <c r="G21" i="97"/>
  <c r="E22" i="97"/>
  <c r="F22" i="97"/>
  <c r="G22" i="97"/>
  <c r="E23" i="97"/>
  <c r="F23" i="97"/>
  <c r="G23" i="97"/>
  <c r="E24" i="97"/>
  <c r="F24" i="97"/>
  <c r="G24" i="97"/>
  <c r="E25" i="97"/>
  <c r="F25" i="97"/>
  <c r="G25" i="97"/>
  <c r="E26" i="97"/>
  <c r="F26" i="97"/>
  <c r="G26" i="97"/>
  <c r="E27" i="97"/>
  <c r="F27" i="97"/>
  <c r="G27" i="97"/>
  <c r="E28" i="97"/>
  <c r="F28" i="97"/>
  <c r="G28" i="97"/>
  <c r="E29" i="97"/>
  <c r="F29" i="97"/>
  <c r="G29" i="97"/>
  <c r="E30" i="97"/>
  <c r="F30" i="97"/>
  <c r="G30" i="97"/>
  <c r="E31" i="97"/>
  <c r="F31" i="97"/>
  <c r="G31" i="97"/>
  <c r="E32" i="97"/>
  <c r="F32" i="97"/>
  <c r="G32" i="97"/>
  <c r="E33" i="97"/>
  <c r="F33" i="97"/>
  <c r="G33" i="97"/>
  <c r="E34" i="97"/>
  <c r="F34" i="97"/>
  <c r="G34" i="97"/>
  <c r="E35" i="97"/>
  <c r="F35" i="97"/>
  <c r="G35" i="97"/>
  <c r="E36" i="97"/>
  <c r="F36" i="97"/>
  <c r="G36" i="97"/>
  <c r="E37" i="97"/>
  <c r="F37" i="97"/>
  <c r="G37" i="97"/>
  <c r="E38" i="97"/>
  <c r="F38" i="97"/>
  <c r="G38" i="97"/>
  <c r="E39" i="97"/>
  <c r="F39" i="97"/>
  <c r="G39" i="97"/>
  <c r="E40" i="97"/>
  <c r="F40" i="97"/>
  <c r="G40" i="97"/>
  <c r="E41" i="97"/>
  <c r="F41" i="97"/>
  <c r="G41" i="97"/>
  <c r="E42" i="97"/>
  <c r="F42" i="97"/>
  <c r="G42" i="97"/>
  <c r="E43" i="97"/>
  <c r="F43" i="97"/>
  <c r="G43" i="97"/>
  <c r="E44" i="97"/>
  <c r="F44" i="97"/>
  <c r="G44" i="97"/>
  <c r="E45" i="97"/>
  <c r="F45" i="97"/>
  <c r="G45" i="97"/>
  <c r="E46" i="97"/>
  <c r="F46" i="97"/>
  <c r="G46" i="97"/>
  <c r="E47" i="97"/>
  <c r="F47" i="97"/>
  <c r="G47" i="97"/>
  <c r="E48" i="97"/>
  <c r="F48" i="97"/>
  <c r="G48" i="97"/>
  <c r="E49" i="97"/>
  <c r="F49" i="97"/>
  <c r="G49" i="97"/>
  <c r="E50" i="97"/>
  <c r="F50" i="97"/>
  <c r="G50" i="97"/>
  <c r="E51" i="97"/>
  <c r="F51" i="97"/>
  <c r="G51" i="97"/>
  <c r="E52" i="97"/>
  <c r="F52" i="97"/>
  <c r="G52" i="97"/>
  <c r="E53" i="97"/>
  <c r="F53" i="97"/>
  <c r="G53" i="97"/>
  <c r="E54" i="97"/>
  <c r="F54" i="97"/>
  <c r="G54" i="97"/>
  <c r="E55" i="97"/>
  <c r="F55" i="97"/>
  <c r="G55" i="97"/>
  <c r="E56" i="97"/>
  <c r="F56" i="97"/>
  <c r="G56" i="97"/>
  <c r="E57" i="97"/>
  <c r="F57" i="97"/>
  <c r="G57" i="97"/>
  <c r="E58" i="97"/>
  <c r="F58" i="97"/>
  <c r="G58" i="97"/>
  <c r="E59" i="97"/>
  <c r="F59" i="97"/>
  <c r="G59" i="97"/>
  <c r="E60" i="97"/>
  <c r="F60" i="97"/>
  <c r="G60" i="97"/>
  <c r="E61" i="97"/>
  <c r="F61" i="97"/>
  <c r="G61" i="97"/>
  <c r="E62" i="97"/>
  <c r="F62" i="97"/>
  <c r="G62" i="97"/>
  <c r="E63" i="97"/>
  <c r="F63" i="97"/>
  <c r="G63" i="97"/>
  <c r="E64" i="97"/>
  <c r="F64" i="97"/>
  <c r="G64" i="97"/>
  <c r="E65" i="97"/>
  <c r="F65" i="97"/>
  <c r="G65" i="97"/>
  <c r="F7" i="97"/>
  <c r="G7" i="97"/>
  <c r="E7" i="97"/>
  <c r="F6" i="97"/>
  <c r="G6" i="97"/>
  <c r="E6" i="97"/>
  <c r="G10" i="69"/>
  <c r="F9" i="41"/>
  <c r="G9" i="41"/>
  <c r="E9" i="41"/>
  <c r="F66" i="91" l="1"/>
  <c r="G66" i="91"/>
  <c r="E66" i="91"/>
  <c r="E8" i="91"/>
  <c r="F8" i="91"/>
  <c r="G8" i="91"/>
  <c r="E9" i="91"/>
  <c r="F9" i="91"/>
  <c r="G9" i="91"/>
  <c r="E10" i="91"/>
  <c r="F10" i="91"/>
  <c r="G10" i="91"/>
  <c r="E11" i="91"/>
  <c r="F11" i="91"/>
  <c r="G11" i="91"/>
  <c r="E12" i="91"/>
  <c r="F12" i="91"/>
  <c r="G12" i="91"/>
  <c r="E13" i="91"/>
  <c r="F13" i="91"/>
  <c r="G13" i="91"/>
  <c r="E14" i="91"/>
  <c r="F14" i="91"/>
  <c r="G14" i="91"/>
  <c r="E15" i="91"/>
  <c r="F15" i="91"/>
  <c r="G15" i="91"/>
  <c r="E16" i="91"/>
  <c r="F16" i="91"/>
  <c r="G16" i="91"/>
  <c r="E17" i="91"/>
  <c r="F17" i="91"/>
  <c r="G17" i="91"/>
  <c r="E18" i="91"/>
  <c r="F18" i="91"/>
  <c r="G18" i="91"/>
  <c r="E19" i="91"/>
  <c r="F19" i="91"/>
  <c r="G19" i="91"/>
  <c r="E20" i="91"/>
  <c r="F20" i="91"/>
  <c r="G20" i="91"/>
  <c r="E21" i="91"/>
  <c r="F21" i="91"/>
  <c r="G21" i="91"/>
  <c r="E22" i="91"/>
  <c r="F22" i="91"/>
  <c r="G22" i="91"/>
  <c r="E23" i="91"/>
  <c r="F23" i="91"/>
  <c r="G23" i="91"/>
  <c r="E24" i="91"/>
  <c r="F24" i="91"/>
  <c r="G24" i="91"/>
  <c r="E25" i="91"/>
  <c r="F25" i="91"/>
  <c r="G25" i="91"/>
  <c r="E26" i="91"/>
  <c r="F26" i="91"/>
  <c r="G26" i="91"/>
  <c r="E27" i="91"/>
  <c r="F27" i="91"/>
  <c r="G27" i="91"/>
  <c r="E28" i="91"/>
  <c r="F28" i="91"/>
  <c r="G28" i="91"/>
  <c r="E29" i="91"/>
  <c r="F29" i="91"/>
  <c r="G29" i="91"/>
  <c r="E30" i="91"/>
  <c r="F30" i="91"/>
  <c r="G30" i="91"/>
  <c r="E31" i="91"/>
  <c r="F31" i="91"/>
  <c r="G31" i="91"/>
  <c r="E32" i="91"/>
  <c r="F32" i="91"/>
  <c r="G32" i="91"/>
  <c r="E33" i="91"/>
  <c r="F33" i="91"/>
  <c r="G33" i="91"/>
  <c r="E34" i="91"/>
  <c r="F34" i="91"/>
  <c r="G34" i="91"/>
  <c r="E35" i="91"/>
  <c r="F35" i="91"/>
  <c r="G35" i="91"/>
  <c r="E36" i="91"/>
  <c r="F36" i="91"/>
  <c r="G36" i="91"/>
  <c r="E37" i="91"/>
  <c r="F37" i="91"/>
  <c r="G37" i="91"/>
  <c r="E38" i="91"/>
  <c r="F38" i="91"/>
  <c r="G38" i="91"/>
  <c r="E39" i="91"/>
  <c r="F39" i="91"/>
  <c r="G39" i="91"/>
  <c r="E40" i="91"/>
  <c r="F40" i="91"/>
  <c r="G40" i="91"/>
  <c r="E41" i="91"/>
  <c r="F41" i="91"/>
  <c r="G41" i="91"/>
  <c r="E42" i="91"/>
  <c r="F42" i="91"/>
  <c r="G42" i="91"/>
  <c r="E43" i="91"/>
  <c r="F43" i="91"/>
  <c r="G43" i="91"/>
  <c r="E44" i="91"/>
  <c r="F44" i="91"/>
  <c r="G44" i="91"/>
  <c r="E45" i="91"/>
  <c r="F45" i="91"/>
  <c r="G45" i="91"/>
  <c r="E46" i="91"/>
  <c r="F46" i="91"/>
  <c r="G46" i="91"/>
  <c r="E47" i="91"/>
  <c r="F47" i="91"/>
  <c r="G47" i="91"/>
  <c r="E48" i="91"/>
  <c r="F48" i="91"/>
  <c r="G48" i="91"/>
  <c r="E49" i="91"/>
  <c r="F49" i="91"/>
  <c r="G49" i="91"/>
  <c r="E50" i="91"/>
  <c r="F50" i="91"/>
  <c r="G50" i="91"/>
  <c r="E51" i="91"/>
  <c r="F51" i="91"/>
  <c r="G51" i="91"/>
  <c r="E52" i="91"/>
  <c r="F52" i="91"/>
  <c r="G52" i="91"/>
  <c r="E53" i="91"/>
  <c r="F53" i="91"/>
  <c r="G53" i="91"/>
  <c r="E54" i="91"/>
  <c r="F54" i="91"/>
  <c r="G54" i="91"/>
  <c r="E55" i="91"/>
  <c r="F55" i="91"/>
  <c r="G55" i="91"/>
  <c r="E56" i="91"/>
  <c r="F56" i="91"/>
  <c r="G56" i="91"/>
  <c r="E57" i="91"/>
  <c r="F57" i="91"/>
  <c r="G57" i="91"/>
  <c r="E58" i="91"/>
  <c r="F58" i="91"/>
  <c r="G58" i="91"/>
  <c r="E59" i="91"/>
  <c r="F59" i="91"/>
  <c r="G59" i="91"/>
  <c r="E60" i="91"/>
  <c r="F60" i="91"/>
  <c r="G60" i="91"/>
  <c r="E61" i="91"/>
  <c r="F61" i="91"/>
  <c r="G61" i="91"/>
  <c r="E62" i="91"/>
  <c r="F62" i="91"/>
  <c r="G62" i="91"/>
  <c r="E63" i="91"/>
  <c r="F63" i="91"/>
  <c r="G63" i="91"/>
  <c r="E64" i="91"/>
  <c r="F64" i="91"/>
  <c r="G64" i="91"/>
  <c r="E65" i="91"/>
  <c r="F65" i="91"/>
  <c r="G65" i="91"/>
  <c r="F7" i="91"/>
  <c r="G7" i="91"/>
  <c r="E7" i="91"/>
  <c r="F6" i="91"/>
  <c r="G6" i="91"/>
  <c r="E6" i="91"/>
  <c r="R18" i="84"/>
  <c r="Q18" i="84"/>
  <c r="F18" i="84"/>
  <c r="G18" i="84"/>
  <c r="E18" i="84"/>
  <c r="W5" i="97"/>
  <c r="V5" i="97"/>
  <c r="U5" i="97"/>
  <c r="W5" i="96"/>
  <c r="V5" i="96"/>
  <c r="U5" i="96"/>
  <c r="Y5" i="95"/>
  <c r="Z5" i="95"/>
  <c r="AA5" i="95"/>
  <c r="W5" i="94"/>
  <c r="V5" i="94"/>
  <c r="U5" i="94"/>
  <c r="W5" i="95"/>
  <c r="V5" i="95"/>
  <c r="U5" i="95"/>
  <c r="AA5" i="91"/>
  <c r="Z5" i="91"/>
  <c r="Y5" i="91"/>
  <c r="E15" i="41"/>
  <c r="F15" i="41"/>
  <c r="G15" i="41"/>
  <c r="K16" i="41" l="1"/>
  <c r="Q10" i="84" l="1"/>
  <c r="R10" i="84"/>
  <c r="E10" i="84"/>
  <c r="F10" i="84"/>
  <c r="G10" i="84"/>
  <c r="T5" i="84"/>
  <c r="S5" i="84"/>
  <c r="Q27" i="84"/>
  <c r="R27" i="84"/>
  <c r="E27" i="84"/>
  <c r="F27" i="84"/>
  <c r="G27" i="84"/>
  <c r="Q22" i="84"/>
  <c r="R22" i="84"/>
  <c r="E22" i="84"/>
  <c r="F22" i="84"/>
  <c r="G22" i="84"/>
  <c r="S5" i="94"/>
  <c r="Q21" i="84" l="1"/>
  <c r="R21" i="84"/>
  <c r="E21" i="84"/>
  <c r="F21" i="84"/>
  <c r="G21" i="84"/>
  <c r="Q23" i="84" l="1"/>
  <c r="R23" i="84"/>
  <c r="E23" i="84"/>
  <c r="F23" i="84"/>
  <c r="G23" i="84"/>
  <c r="Q24" i="84"/>
  <c r="R24" i="84"/>
  <c r="E24" i="84"/>
  <c r="F24" i="84"/>
  <c r="G24" i="84"/>
  <c r="K20" i="41"/>
  <c r="K19" i="41"/>
  <c r="Q8" i="84"/>
  <c r="R8" i="84"/>
  <c r="E8" i="84" l="1"/>
  <c r="F8" i="84"/>
  <c r="G8" i="84"/>
  <c r="K5" i="95"/>
  <c r="J5" i="95"/>
  <c r="I5" i="95"/>
  <c r="M5" i="95"/>
  <c r="Q17" i="84"/>
  <c r="R17" i="84"/>
  <c r="Q13" i="84"/>
  <c r="R13" i="84"/>
  <c r="Q14" i="84"/>
  <c r="R14" i="84"/>
  <c r="Q15" i="84"/>
  <c r="R15" i="84"/>
  <c r="Q16" i="84"/>
  <c r="R16" i="84"/>
  <c r="Q19" i="84"/>
  <c r="R19" i="84"/>
  <c r="R6" i="84"/>
  <c r="R28" i="84"/>
  <c r="R7" i="84"/>
  <c r="R9" i="84"/>
  <c r="R11" i="84"/>
  <c r="R12" i="84"/>
  <c r="R20" i="84"/>
  <c r="R25" i="84"/>
  <c r="R26" i="84"/>
  <c r="Q28" i="84"/>
  <c r="Q7" i="84"/>
  <c r="Q9" i="84"/>
  <c r="Q11" i="84"/>
  <c r="Q12" i="84"/>
  <c r="Q20" i="84"/>
  <c r="Q25" i="84"/>
  <c r="Q26" i="84"/>
  <c r="Q6" i="84"/>
  <c r="U5" i="84"/>
  <c r="V5" i="84"/>
  <c r="R5" i="84" l="1"/>
  <c r="I7" i="74"/>
  <c r="G13" i="69"/>
  <c r="J5" i="91"/>
  <c r="K5" i="91"/>
  <c r="S5" i="96"/>
  <c r="AA5" i="97"/>
  <c r="S5" i="97"/>
  <c r="O5" i="97"/>
  <c r="K5" i="97"/>
  <c r="G16" i="69"/>
  <c r="G11" i="84"/>
  <c r="G9" i="84"/>
  <c r="G7" i="84"/>
  <c r="G12" i="84"/>
  <c r="G13" i="84"/>
  <c r="G14" i="84"/>
  <c r="G15" i="84"/>
  <c r="G16" i="84"/>
  <c r="G17" i="84"/>
  <c r="G19" i="84"/>
  <c r="G20" i="84"/>
  <c r="G25" i="84"/>
  <c r="G26" i="84"/>
  <c r="G6" i="84"/>
  <c r="Z5" i="97"/>
  <c r="Y5" i="97"/>
  <c r="R5" i="97"/>
  <c r="Q5" i="97"/>
  <c r="N5" i="97"/>
  <c r="M5" i="97"/>
  <c r="J5" i="97"/>
  <c r="I5" i="97"/>
  <c r="AA5" i="96"/>
  <c r="Z5" i="96"/>
  <c r="Y5" i="96"/>
  <c r="R5" i="96"/>
  <c r="Q5" i="96"/>
  <c r="O5" i="96"/>
  <c r="N5" i="96"/>
  <c r="M5" i="96"/>
  <c r="K5" i="96"/>
  <c r="J5" i="96"/>
  <c r="I5" i="96"/>
  <c r="R5" i="95"/>
  <c r="Q5" i="95"/>
  <c r="O5" i="95"/>
  <c r="N5" i="95"/>
  <c r="AA5" i="94"/>
  <c r="Z5" i="94"/>
  <c r="Y5" i="94"/>
  <c r="R5" i="94"/>
  <c r="Q5" i="94"/>
  <c r="O5" i="94"/>
  <c r="N5" i="94"/>
  <c r="M5" i="94"/>
  <c r="K5" i="94"/>
  <c r="J5" i="94"/>
  <c r="I5" i="94"/>
  <c r="G22" i="74" l="1"/>
  <c r="G10" i="74"/>
  <c r="H7" i="74"/>
  <c r="G7" i="74" s="1"/>
  <c r="G13" i="74"/>
  <c r="F5" i="97"/>
  <c r="E5" i="97"/>
  <c r="G5" i="96"/>
  <c r="G5" i="97"/>
  <c r="E5" i="96"/>
  <c r="F5" i="96"/>
  <c r="F5" i="94"/>
  <c r="G5" i="94"/>
  <c r="E5" i="94"/>
  <c r="G5" i="95"/>
  <c r="F5" i="95"/>
  <c r="E5" i="95"/>
  <c r="C40" i="69"/>
  <c r="E19" i="84" l="1"/>
  <c r="F19" i="84"/>
  <c r="E9" i="84"/>
  <c r="F9" i="84"/>
  <c r="F5" i="9" l="1"/>
  <c r="G5" i="9"/>
  <c r="H5" i="9"/>
  <c r="I5" i="9"/>
  <c r="J5" i="9"/>
  <c r="F6" i="9"/>
  <c r="G6" i="9"/>
  <c r="H6" i="9"/>
  <c r="I6" i="9"/>
  <c r="J6" i="9"/>
  <c r="F7" i="9"/>
  <c r="G7" i="9"/>
  <c r="H7" i="9"/>
  <c r="I7" i="9"/>
  <c r="J7" i="9"/>
  <c r="D6" i="9"/>
  <c r="D7" i="9"/>
  <c r="D5" i="9"/>
  <c r="E7" i="9"/>
  <c r="E6" i="9"/>
  <c r="E5" i="9"/>
  <c r="E6" i="7"/>
  <c r="E25" i="84"/>
  <c r="F25" i="84"/>
  <c r="E26" i="84"/>
  <c r="F26" i="84"/>
  <c r="E12" i="84"/>
  <c r="F12" i="84"/>
  <c r="E13" i="84"/>
  <c r="F13" i="84"/>
  <c r="E16" i="84"/>
  <c r="F16" i="84"/>
  <c r="D5" i="71"/>
  <c r="F5" i="71"/>
  <c r="L7" i="71"/>
  <c r="L6" i="71"/>
  <c r="L5" i="71"/>
  <c r="I5" i="74"/>
  <c r="I6" i="74"/>
  <c r="H6" i="74"/>
  <c r="H5" i="74"/>
  <c r="G5" i="71"/>
  <c r="H5" i="71"/>
  <c r="I5" i="71"/>
  <c r="J5" i="71"/>
  <c r="K5" i="71"/>
  <c r="F6" i="71"/>
  <c r="G6" i="71"/>
  <c r="H6" i="71"/>
  <c r="I6" i="71"/>
  <c r="J6" i="71"/>
  <c r="K6" i="71"/>
  <c r="E7" i="71"/>
  <c r="F7" i="71"/>
  <c r="G7" i="71"/>
  <c r="H7" i="71"/>
  <c r="I7" i="71"/>
  <c r="J7" i="71"/>
  <c r="K7" i="71"/>
  <c r="D6" i="71"/>
  <c r="F5" i="7"/>
  <c r="G5" i="7"/>
  <c r="H5" i="7"/>
  <c r="I5" i="7"/>
  <c r="J5" i="7"/>
  <c r="F6" i="7"/>
  <c r="G6" i="7"/>
  <c r="H6" i="7"/>
  <c r="I6" i="7"/>
  <c r="J6" i="7"/>
  <c r="F7" i="7"/>
  <c r="G7" i="7"/>
  <c r="H7" i="7"/>
  <c r="I7" i="7"/>
  <c r="J7" i="7"/>
  <c r="D6" i="7"/>
  <c r="D7" i="7"/>
  <c r="D5" i="7"/>
  <c r="E5" i="7" l="1"/>
  <c r="E7" i="7"/>
  <c r="E6" i="71"/>
  <c r="E5" i="71"/>
  <c r="D7" i="71"/>
  <c r="F7" i="84"/>
  <c r="F11" i="84"/>
  <c r="F14" i="84"/>
  <c r="F15" i="84"/>
  <c r="F17" i="84"/>
  <c r="G28" i="84"/>
  <c r="C21" i="9" l="1"/>
  <c r="F21" i="74" s="1"/>
  <c r="C19" i="9"/>
  <c r="F19" i="74" s="1"/>
  <c r="C17" i="9"/>
  <c r="F17" i="74" s="1"/>
  <c r="C16" i="9"/>
  <c r="F16" i="74" s="1"/>
  <c r="C15" i="9"/>
  <c r="F15" i="74" s="1"/>
  <c r="C14" i="9"/>
  <c r="F14" i="74" s="1"/>
  <c r="C13" i="9"/>
  <c r="F13" i="74" s="1"/>
  <c r="C12" i="9"/>
  <c r="F12" i="74" s="1"/>
  <c r="C11" i="9"/>
  <c r="F11" i="74" s="1"/>
  <c r="C9" i="9"/>
  <c r="F9" i="74" s="1"/>
  <c r="C18" i="9" l="1"/>
  <c r="F18" i="74" s="1"/>
  <c r="C8" i="9"/>
  <c r="F8" i="74" s="1"/>
  <c r="C22" i="9"/>
  <c r="F22" i="74" s="1"/>
  <c r="C10" i="9"/>
  <c r="F10" i="74" s="1"/>
  <c r="C20" i="9"/>
  <c r="F20" i="74" s="1"/>
  <c r="C6" i="9" l="1"/>
  <c r="F6" i="74"/>
  <c r="C7" i="9"/>
  <c r="F7" i="74"/>
  <c r="F5" i="74"/>
  <c r="C5" i="9"/>
  <c r="G26" i="69"/>
  <c r="D6" i="69" l="1"/>
  <c r="I10" i="41" s="1"/>
  <c r="F6" i="69"/>
  <c r="I12" i="41" s="1"/>
  <c r="K12" i="41" s="1"/>
  <c r="E6" i="69"/>
  <c r="I11" i="41" s="1"/>
  <c r="K11" i="41" s="1"/>
  <c r="K10" i="41" l="1"/>
  <c r="I9" i="41"/>
  <c r="C26" i="69"/>
  <c r="W5" i="91"/>
  <c r="V5" i="91"/>
  <c r="U5" i="91"/>
  <c r="R5" i="91"/>
  <c r="Q5" i="91"/>
  <c r="O5" i="91"/>
  <c r="N5" i="91"/>
  <c r="M5" i="91"/>
  <c r="F5" i="91" l="1"/>
  <c r="G5" i="91"/>
  <c r="E5" i="91"/>
  <c r="H6" i="69"/>
  <c r="H7" i="69"/>
  <c r="I6" i="69"/>
  <c r="I18" i="41" s="1"/>
  <c r="I7" i="69"/>
  <c r="J18" i="41" l="1"/>
  <c r="J15" i="41" s="1"/>
  <c r="K18" i="41"/>
  <c r="I15" i="41"/>
  <c r="K15" i="41" s="1"/>
  <c r="G7" i="69"/>
  <c r="G18" i="74"/>
  <c r="G15" i="74"/>
  <c r="G12" i="74"/>
  <c r="G9" i="74"/>
  <c r="G21" i="74" l="1"/>
  <c r="G17" i="69"/>
  <c r="G18" i="69"/>
  <c r="G19" i="69"/>
  <c r="G20" i="69"/>
  <c r="G21" i="69"/>
  <c r="G22" i="69"/>
  <c r="G23" i="69"/>
  <c r="G24" i="69"/>
  <c r="G25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40" i="69"/>
  <c r="G41" i="69"/>
  <c r="G42" i="69"/>
  <c r="G43" i="69"/>
  <c r="E7" i="69"/>
  <c r="J11" i="41" s="1"/>
  <c r="C20" i="69" l="1"/>
  <c r="C21" i="69"/>
  <c r="C22" i="69"/>
  <c r="C23" i="69"/>
  <c r="C24" i="69"/>
  <c r="C25" i="69"/>
  <c r="C27" i="69"/>
  <c r="C28" i="69"/>
  <c r="C29" i="69"/>
  <c r="C30" i="69"/>
  <c r="C31" i="69"/>
  <c r="C32" i="69"/>
  <c r="C33" i="69"/>
  <c r="C34" i="69"/>
  <c r="C35" i="69"/>
  <c r="C36" i="69"/>
  <c r="C37" i="69"/>
  <c r="C38" i="69"/>
  <c r="C39" i="69"/>
  <c r="C41" i="69"/>
  <c r="C17" i="69"/>
  <c r="F7" i="69"/>
  <c r="J12" i="41" s="1"/>
  <c r="D7" i="69" l="1"/>
  <c r="J10" i="41" s="1"/>
  <c r="J9" i="41" s="1"/>
  <c r="E6" i="84"/>
  <c r="F6" i="84"/>
  <c r="F20" i="84"/>
  <c r="F28" i="84"/>
  <c r="P5" i="84"/>
  <c r="M5" i="84"/>
  <c r="J5" i="84"/>
  <c r="C22" i="71"/>
  <c r="D22" i="74" s="1"/>
  <c r="C19" i="71"/>
  <c r="D19" i="74" s="1"/>
  <c r="C16" i="71"/>
  <c r="D16" i="74" s="1"/>
  <c r="C13" i="71"/>
  <c r="D13" i="74" s="1"/>
  <c r="C10" i="71"/>
  <c r="D10" i="74" s="1"/>
  <c r="C10" i="7"/>
  <c r="E10" i="74" s="1"/>
  <c r="C22" i="7"/>
  <c r="E22" i="74" s="1"/>
  <c r="C19" i="7"/>
  <c r="E19" i="74" s="1"/>
  <c r="C16" i="7"/>
  <c r="E16" i="74" s="1"/>
  <c r="C13" i="7"/>
  <c r="E13" i="74" s="1"/>
  <c r="E7" i="74" l="1"/>
  <c r="D7" i="74"/>
  <c r="C7" i="7"/>
  <c r="C7" i="71"/>
  <c r="C19" i="74"/>
  <c r="C16" i="74"/>
  <c r="C13" i="74"/>
  <c r="C22" i="74"/>
  <c r="C10" i="74"/>
  <c r="G5" i="84"/>
  <c r="G15" i="69"/>
  <c r="G12" i="69"/>
  <c r="G9" i="69"/>
  <c r="C11" i="69"/>
  <c r="C12" i="69"/>
  <c r="C13" i="69"/>
  <c r="C14" i="69"/>
  <c r="C15" i="69"/>
  <c r="C16" i="69"/>
  <c r="C18" i="69"/>
  <c r="C19" i="69"/>
  <c r="C42" i="69"/>
  <c r="C43" i="69"/>
  <c r="C10" i="69"/>
  <c r="C7" i="69" l="1"/>
  <c r="C7" i="74"/>
  <c r="C9" i="71"/>
  <c r="D9" i="74" s="1"/>
  <c r="E7" i="84" l="1"/>
  <c r="E5" i="69" l="1"/>
  <c r="H11" i="41" s="1"/>
  <c r="I5" i="69"/>
  <c r="H18" i="41" l="1"/>
  <c r="H15" i="41" s="1"/>
  <c r="G8" i="69"/>
  <c r="H5" i="69"/>
  <c r="F5" i="69"/>
  <c r="H12" i="41" s="1"/>
  <c r="D5" i="69"/>
  <c r="H10" i="41" s="1"/>
  <c r="D9" i="41"/>
  <c r="K9" i="41" s="1"/>
  <c r="E11" i="84"/>
  <c r="E14" i="84"/>
  <c r="H9" i="41" l="1"/>
  <c r="G8" i="74"/>
  <c r="C15" i="7" l="1"/>
  <c r="E15" i="74" s="1"/>
  <c r="C8" i="7"/>
  <c r="E8" i="74" s="1"/>
  <c r="G11" i="74"/>
  <c r="C20" i="7"/>
  <c r="E20" i="74" s="1"/>
  <c r="C11" i="7"/>
  <c r="E11" i="74" s="1"/>
  <c r="G17" i="74"/>
  <c r="C17" i="7"/>
  <c r="E17" i="74" s="1"/>
  <c r="C12" i="7"/>
  <c r="E12" i="74" s="1"/>
  <c r="L5" i="84"/>
  <c r="N5" i="84"/>
  <c r="C18" i="7"/>
  <c r="E18" i="74" s="1"/>
  <c r="O5" i="84"/>
  <c r="K5" i="84"/>
  <c r="H5" i="84"/>
  <c r="G14" i="74"/>
  <c r="E15" i="84"/>
  <c r="E17" i="84"/>
  <c r="E20" i="84"/>
  <c r="E28" i="84"/>
  <c r="G6" i="69"/>
  <c r="C8" i="69"/>
  <c r="C5" i="69" s="1"/>
  <c r="C9" i="69"/>
  <c r="C6" i="69" s="1"/>
  <c r="G14" i="69"/>
  <c r="I5" i="84"/>
  <c r="Q5" i="84"/>
  <c r="G11" i="69"/>
  <c r="C14" i="7"/>
  <c r="E14" i="74" s="1"/>
  <c r="C11" i="71"/>
  <c r="D11" i="74" s="1"/>
  <c r="C18" i="71"/>
  <c r="D18" i="74" s="1"/>
  <c r="C17" i="71"/>
  <c r="D17" i="74" s="1"/>
  <c r="C21" i="7"/>
  <c r="E21" i="74" s="1"/>
  <c r="C21" i="71"/>
  <c r="D21" i="74" s="1"/>
  <c r="C20" i="71"/>
  <c r="D20" i="74" s="1"/>
  <c r="G20" i="74"/>
  <c r="C9" i="7"/>
  <c r="E9" i="74" s="1"/>
  <c r="C15" i="71"/>
  <c r="D15" i="74" s="1"/>
  <c r="C14" i="71"/>
  <c r="D14" i="74" s="1"/>
  <c r="C12" i="71"/>
  <c r="D12" i="74" s="1"/>
  <c r="C8" i="71"/>
  <c r="D8" i="74" s="1"/>
  <c r="E6" i="74" l="1"/>
  <c r="E5" i="74"/>
  <c r="D6" i="74"/>
  <c r="D5" i="74"/>
  <c r="C6" i="7"/>
  <c r="C5" i="7"/>
  <c r="C6" i="71"/>
  <c r="C5" i="71"/>
  <c r="C15" i="74"/>
  <c r="G5" i="69"/>
  <c r="C21" i="74"/>
  <c r="G5" i="74"/>
  <c r="F5" i="84"/>
  <c r="E5" i="84"/>
  <c r="C11" i="74"/>
  <c r="C18" i="74"/>
  <c r="C20" i="74"/>
  <c r="C14" i="74"/>
  <c r="C17" i="74"/>
  <c r="C5" i="74" l="1"/>
  <c r="C9" i="74"/>
  <c r="C6" i="74"/>
  <c r="C8" i="74"/>
  <c r="C12" i="74"/>
  <c r="G6" i="74"/>
</calcChain>
</file>

<file path=xl/sharedStrings.xml><?xml version="1.0" encoding="utf-8"?>
<sst xmlns="http://schemas.openxmlformats.org/spreadsheetml/2006/main" count="941" uniqueCount="273">
  <si>
    <t>실인원</t>
  </si>
  <si>
    <t>연인원</t>
  </si>
  <si>
    <t>계</t>
  </si>
  <si>
    <t>임상병리</t>
  </si>
  <si>
    <t>진료목표</t>
  </si>
  <si>
    <t>1. 월별 진료 실적</t>
  </si>
  <si>
    <t>구분</t>
  </si>
  <si>
    <t>진료과목별</t>
  </si>
  <si>
    <t>기타검사</t>
  </si>
  <si>
    <t xml:space="preserve">비 고 </t>
  </si>
  <si>
    <t>의과</t>
  </si>
  <si>
    <t>소계</t>
  </si>
  <si>
    <r>
      <t>X-</t>
    </r>
    <r>
      <rPr>
        <sz val="11"/>
        <rFont val="돋움"/>
        <family val="3"/>
        <charset val="129"/>
      </rPr>
      <t>선</t>
    </r>
  </si>
  <si>
    <t>2. 시군별 진료 실적</t>
  </si>
  <si>
    <t xml:space="preserve">질환별 분류 </t>
  </si>
  <si>
    <t>1) 의과진료</t>
  </si>
  <si>
    <t>질  환  별    분  류</t>
  </si>
  <si>
    <t>일반
내과</t>
  </si>
  <si>
    <t>일반
외과</t>
  </si>
  <si>
    <t>소아과</t>
  </si>
  <si>
    <t>피부
비뇨</t>
  </si>
  <si>
    <t>산부
인과</t>
  </si>
  <si>
    <t>기타</t>
  </si>
  <si>
    <t>2) 한방진료</t>
  </si>
  <si>
    <t>비고</t>
  </si>
  <si>
    <t>한  방
내  과</t>
  </si>
  <si>
    <t>한  방
침구과</t>
  </si>
  <si>
    <t>한  방
소아과</t>
  </si>
  <si>
    <t>한   방
부인과</t>
  </si>
  <si>
    <t>한     방 
이비인후</t>
  </si>
  <si>
    <t>기  타</t>
  </si>
  <si>
    <t>3) 치과진료</t>
  </si>
  <si>
    <t>소아우식
예방치료</t>
    <phoneticPr fontId="8" type="noConversion"/>
  </si>
  <si>
    <r>
      <t xml:space="preserve">발 </t>
    </r>
    <r>
      <rPr>
        <sz val="11"/>
        <rFont val="돋움"/>
        <family val="3"/>
        <charset val="129"/>
      </rPr>
      <t xml:space="preserve"> 치</t>
    </r>
    <phoneticPr fontId="8" type="noConversion"/>
  </si>
  <si>
    <t>보존
치료</t>
    <phoneticPr fontId="8" type="noConversion"/>
  </si>
  <si>
    <t>치주
치료</t>
    <phoneticPr fontId="8" type="noConversion"/>
  </si>
  <si>
    <t xml:space="preserve">비고
</t>
    <phoneticPr fontId="8" type="noConversion"/>
  </si>
  <si>
    <t>안과</t>
    <phoneticPr fontId="8" type="noConversion"/>
  </si>
  <si>
    <t>신경과</t>
    <phoneticPr fontId="8" type="noConversion"/>
  </si>
  <si>
    <t>한방</t>
    <phoneticPr fontId="8" type="noConversion"/>
  </si>
  <si>
    <t>치과</t>
    <phoneticPr fontId="8" type="noConversion"/>
  </si>
  <si>
    <r>
      <t>과 민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성
치아치료</t>
    </r>
    <phoneticPr fontId="8" type="noConversion"/>
  </si>
  <si>
    <t>구  강
교  육</t>
    <phoneticPr fontId="8" type="noConversion"/>
  </si>
  <si>
    <r>
      <t>기</t>
    </r>
    <r>
      <rPr>
        <sz val="11"/>
        <rFont val="돋움"/>
        <family val="3"/>
        <charset val="129"/>
      </rPr>
      <t xml:space="preserve">    </t>
    </r>
    <r>
      <rPr>
        <sz val="11"/>
        <rFont val="돋움"/>
        <family val="3"/>
        <charset val="129"/>
      </rPr>
      <t>타
(약물치료</t>
    </r>
    <r>
      <rPr>
        <sz val="11"/>
        <rFont val="돋움"/>
        <family val="3"/>
        <charset val="129"/>
      </rPr>
      <t>)</t>
    </r>
    <phoneticPr fontId="8" type="noConversion"/>
  </si>
  <si>
    <r>
      <t xml:space="preserve">구 </t>
    </r>
    <r>
      <rPr>
        <sz val="11"/>
        <rFont val="돋움"/>
        <family val="3"/>
        <charset val="129"/>
      </rPr>
      <t xml:space="preserve">   </t>
    </r>
    <r>
      <rPr>
        <sz val="11"/>
        <rFont val="돋움"/>
        <family val="3"/>
        <charset val="129"/>
      </rPr>
      <t>분</t>
    </r>
    <phoneticPr fontId="8" type="noConversion"/>
  </si>
  <si>
    <r>
      <t xml:space="preserve">구 </t>
    </r>
    <r>
      <rPr>
        <sz val="11"/>
        <rFont val="돋움"/>
        <family val="3"/>
        <charset val="129"/>
      </rPr>
      <t xml:space="preserve"> </t>
    </r>
    <r>
      <rPr>
        <sz val="11"/>
        <rFont val="돋움"/>
        <family val="3"/>
        <charset val="129"/>
      </rPr>
      <t>분</t>
    </r>
    <phoneticPr fontId="8" type="noConversion"/>
  </si>
  <si>
    <r>
      <t xml:space="preserve">구 </t>
    </r>
    <r>
      <rPr>
        <sz val="11"/>
        <rFont val="돋움"/>
        <family val="3"/>
        <charset val="129"/>
      </rPr>
      <t xml:space="preserve">  </t>
    </r>
    <r>
      <rPr>
        <sz val="11"/>
        <rFont val="돋움"/>
        <family val="3"/>
        <charset val="129"/>
      </rPr>
      <t>분</t>
    </r>
    <phoneticPr fontId="8" type="noConversion"/>
  </si>
  <si>
    <t>질환별 분류</t>
    <phoneticPr fontId="8" type="noConversion"/>
  </si>
  <si>
    <t>진료일</t>
    <phoneticPr fontId="8" type="noConversion"/>
  </si>
  <si>
    <t>보건진료소 진료실적</t>
    <phoneticPr fontId="8" type="noConversion"/>
  </si>
  <si>
    <t>무의도서별 진료실적(의과)</t>
    <phoneticPr fontId="8" type="noConversion"/>
  </si>
  <si>
    <t>1차</t>
    <phoneticPr fontId="8" type="noConversion"/>
  </si>
  <si>
    <t>실인원</t>
    <phoneticPr fontId="8" type="noConversion"/>
  </si>
  <si>
    <t>연인원</t>
    <phoneticPr fontId="8" type="noConversion"/>
  </si>
  <si>
    <t>2차</t>
    <phoneticPr fontId="8" type="noConversion"/>
  </si>
  <si>
    <t>3차</t>
    <phoneticPr fontId="8" type="noConversion"/>
  </si>
  <si>
    <t>4차</t>
    <phoneticPr fontId="8" type="noConversion"/>
  </si>
  <si>
    <t>시군</t>
    <phoneticPr fontId="8" type="noConversion"/>
  </si>
  <si>
    <t>읍면</t>
    <phoneticPr fontId="8" type="noConversion"/>
  </si>
  <si>
    <t>도서명</t>
    <phoneticPr fontId="8" type="noConversion"/>
  </si>
  <si>
    <t>누계</t>
    <phoneticPr fontId="8" type="noConversion"/>
  </si>
  <si>
    <t>여수시</t>
    <phoneticPr fontId="8" type="noConversion"/>
  </si>
  <si>
    <t>소경도</t>
    <phoneticPr fontId="8" type="noConversion"/>
  </si>
  <si>
    <t>야도</t>
    <phoneticPr fontId="8" type="noConversion"/>
  </si>
  <si>
    <t>장도</t>
    <phoneticPr fontId="8" type="noConversion"/>
  </si>
  <si>
    <t>남면</t>
    <phoneticPr fontId="8" type="noConversion"/>
  </si>
  <si>
    <t>부도</t>
    <phoneticPr fontId="8" type="noConversion"/>
  </si>
  <si>
    <t>수항도</t>
    <phoneticPr fontId="8" type="noConversion"/>
  </si>
  <si>
    <t>소횡간도</t>
    <phoneticPr fontId="8" type="noConversion"/>
  </si>
  <si>
    <t>소두라도</t>
    <phoneticPr fontId="8" type="noConversion"/>
  </si>
  <si>
    <t>나발도</t>
    <phoneticPr fontId="8" type="noConversion"/>
  </si>
  <si>
    <t>화정면</t>
    <phoneticPr fontId="8" type="noConversion"/>
  </si>
  <si>
    <t>삼산면</t>
    <phoneticPr fontId="8" type="noConversion"/>
  </si>
  <si>
    <t>광도</t>
    <phoneticPr fontId="8" type="noConversion"/>
  </si>
  <si>
    <t>평도</t>
    <phoneticPr fontId="8" type="noConversion"/>
  </si>
  <si>
    <t>소거문도</t>
    <phoneticPr fontId="8" type="noConversion"/>
  </si>
  <si>
    <t>상화도</t>
    <phoneticPr fontId="8" type="noConversion"/>
  </si>
  <si>
    <t>사도</t>
    <phoneticPr fontId="8" type="noConversion"/>
  </si>
  <si>
    <t>추도</t>
    <phoneticPr fontId="8" type="noConversion"/>
  </si>
  <si>
    <t>조발도</t>
    <phoneticPr fontId="8" type="noConversion"/>
  </si>
  <si>
    <t>둔병도</t>
    <phoneticPr fontId="8" type="noConversion"/>
  </si>
  <si>
    <t>송여자도</t>
    <phoneticPr fontId="8" type="noConversion"/>
  </si>
  <si>
    <t>화양면</t>
    <phoneticPr fontId="8" type="noConversion"/>
  </si>
  <si>
    <t>운두도</t>
    <phoneticPr fontId="8" type="noConversion"/>
  </si>
  <si>
    <t>돌산읍</t>
    <phoneticPr fontId="8" type="noConversion"/>
  </si>
  <si>
    <t>금죽도</t>
    <phoneticPr fontId="8" type="noConversion"/>
  </si>
  <si>
    <t>금당면</t>
    <phoneticPr fontId="8" type="noConversion"/>
  </si>
  <si>
    <t>비견도</t>
    <phoneticPr fontId="8" type="noConversion"/>
  </si>
  <si>
    <t>금일읍</t>
    <phoneticPr fontId="8" type="noConversion"/>
  </si>
  <si>
    <t>허우도</t>
    <phoneticPr fontId="8" type="noConversion"/>
  </si>
  <si>
    <t>원도</t>
    <phoneticPr fontId="8" type="noConversion"/>
  </si>
  <si>
    <t>청산면</t>
    <phoneticPr fontId="8" type="noConversion"/>
  </si>
  <si>
    <t>소모도</t>
    <phoneticPr fontId="8" type="noConversion"/>
  </si>
  <si>
    <t>고금면</t>
    <phoneticPr fontId="8" type="noConversion"/>
  </si>
  <si>
    <t>초완도</t>
    <phoneticPr fontId="8" type="noConversion"/>
  </si>
  <si>
    <t>넙도</t>
    <phoneticPr fontId="8" type="noConversion"/>
  </si>
  <si>
    <t>소안면</t>
    <phoneticPr fontId="8" type="noConversion"/>
  </si>
  <si>
    <t>당사도</t>
    <phoneticPr fontId="8" type="noConversion"/>
  </si>
  <si>
    <t>구도</t>
    <phoneticPr fontId="8" type="noConversion"/>
  </si>
  <si>
    <t>보길면</t>
    <phoneticPr fontId="8" type="noConversion"/>
  </si>
  <si>
    <t>예작도</t>
    <phoneticPr fontId="8" type="noConversion"/>
  </si>
  <si>
    <t>흑일도</t>
    <phoneticPr fontId="8" type="noConversion"/>
  </si>
  <si>
    <t>백일도</t>
    <phoneticPr fontId="8" type="noConversion"/>
  </si>
  <si>
    <t>동화도</t>
    <phoneticPr fontId="8" type="noConversion"/>
  </si>
  <si>
    <t>노화읍</t>
    <phoneticPr fontId="8" type="noConversion"/>
  </si>
  <si>
    <t>서화도</t>
    <phoneticPr fontId="8" type="noConversion"/>
  </si>
  <si>
    <t>양도</t>
    <phoneticPr fontId="8" type="noConversion"/>
  </si>
  <si>
    <t>마안도</t>
    <phoneticPr fontId="8" type="noConversion"/>
  </si>
  <si>
    <t>노록도</t>
    <phoneticPr fontId="8" type="noConversion"/>
  </si>
  <si>
    <t>마삭도</t>
    <phoneticPr fontId="8" type="noConversion"/>
  </si>
  <si>
    <t>우도</t>
    <phoneticPr fontId="8" type="noConversion"/>
  </si>
  <si>
    <t>어룡도</t>
    <phoneticPr fontId="8" type="noConversion"/>
  </si>
  <si>
    <t>대정원도</t>
    <phoneticPr fontId="8" type="noConversion"/>
  </si>
  <si>
    <t>대장구도</t>
    <phoneticPr fontId="8" type="noConversion"/>
  </si>
  <si>
    <t>죽굴도</t>
    <phoneticPr fontId="8" type="noConversion"/>
  </si>
  <si>
    <t>고흥군</t>
    <phoneticPr fontId="8" type="noConversion"/>
  </si>
  <si>
    <t>포두면</t>
    <phoneticPr fontId="8" type="noConversion"/>
  </si>
  <si>
    <t>첨도</t>
    <phoneticPr fontId="8" type="noConversion"/>
  </si>
  <si>
    <t>봉래면</t>
    <phoneticPr fontId="8" type="noConversion"/>
  </si>
  <si>
    <t>수락도</t>
    <phoneticPr fontId="8" type="noConversion"/>
  </si>
  <si>
    <t>애도</t>
    <phoneticPr fontId="8" type="noConversion"/>
  </si>
  <si>
    <t>과역면</t>
    <phoneticPr fontId="8" type="noConversion"/>
  </si>
  <si>
    <t>진지도</t>
    <phoneticPr fontId="8" type="noConversion"/>
  </si>
  <si>
    <t>미덕도</t>
    <phoneticPr fontId="8" type="noConversion"/>
  </si>
  <si>
    <t>보성군</t>
    <phoneticPr fontId="8" type="noConversion"/>
  </si>
  <si>
    <t>벌교읍</t>
    <phoneticPr fontId="8" type="noConversion"/>
  </si>
  <si>
    <t>해도</t>
    <phoneticPr fontId="8" type="noConversion"/>
  </si>
  <si>
    <t>지주도</t>
    <phoneticPr fontId="8" type="noConversion"/>
  </si>
  <si>
    <t>강진군</t>
    <phoneticPr fontId="8" type="noConversion"/>
  </si>
  <si>
    <t>도암면</t>
    <phoneticPr fontId="8" type="noConversion"/>
  </si>
  <si>
    <t>가우도</t>
    <phoneticPr fontId="8" type="noConversion"/>
  </si>
  <si>
    <t>완도군</t>
    <phoneticPr fontId="8" type="noConversion"/>
  </si>
  <si>
    <t>군외면</t>
    <phoneticPr fontId="8" type="noConversion"/>
  </si>
  <si>
    <t>시군</t>
    <phoneticPr fontId="8" type="noConversion"/>
  </si>
  <si>
    <t>읍면</t>
    <phoneticPr fontId="8" type="noConversion"/>
  </si>
  <si>
    <t>한방</t>
    <phoneticPr fontId="8" type="noConversion"/>
  </si>
  <si>
    <t>치과</t>
    <phoneticPr fontId="8" type="noConversion"/>
  </si>
  <si>
    <t>X-선</t>
    <phoneticPr fontId="8" type="noConversion"/>
  </si>
  <si>
    <t>소계</t>
    <phoneticPr fontId="8" type="noConversion"/>
  </si>
  <si>
    <t>도서면</t>
    <phoneticPr fontId="8" type="noConversion"/>
  </si>
  <si>
    <t>진료일</t>
    <phoneticPr fontId="8" type="noConversion"/>
  </si>
  <si>
    <t>진료과목별</t>
    <phoneticPr fontId="8" type="noConversion"/>
  </si>
  <si>
    <t>각종검사</t>
    <phoneticPr fontId="8" type="noConversion"/>
  </si>
  <si>
    <t>여수시</t>
    <phoneticPr fontId="8" type="noConversion"/>
  </si>
  <si>
    <t>돌산읍</t>
    <phoneticPr fontId="8" type="noConversion"/>
  </si>
  <si>
    <t>송도</t>
    <phoneticPr fontId="8" type="noConversion"/>
  </si>
  <si>
    <t>화정면</t>
    <phoneticPr fontId="8" type="noConversion"/>
  </si>
  <si>
    <t>여자도</t>
    <phoneticPr fontId="8" type="noConversion"/>
  </si>
  <si>
    <t>하화도</t>
    <phoneticPr fontId="8" type="noConversion"/>
  </si>
  <si>
    <t>적금도</t>
    <phoneticPr fontId="8" type="noConversion"/>
  </si>
  <si>
    <t>남면</t>
    <phoneticPr fontId="8" type="noConversion"/>
  </si>
  <si>
    <t>삼산면</t>
    <phoneticPr fontId="8" type="noConversion"/>
  </si>
  <si>
    <t>고흥군</t>
    <phoneticPr fontId="8" type="noConversion"/>
  </si>
  <si>
    <t>도양읍</t>
    <phoneticPr fontId="8" type="noConversion"/>
  </si>
  <si>
    <t>득량도</t>
    <phoneticPr fontId="8" type="noConversion"/>
  </si>
  <si>
    <t>시산도</t>
    <phoneticPr fontId="8" type="noConversion"/>
  </si>
  <si>
    <t>보성군</t>
    <phoneticPr fontId="8" type="noConversion"/>
  </si>
  <si>
    <t>벌교읍</t>
    <phoneticPr fontId="8" type="noConversion"/>
  </si>
  <si>
    <t>무의도서별 (의과) 진료실적</t>
    <phoneticPr fontId="8" type="noConversion"/>
  </si>
  <si>
    <t>계</t>
    <phoneticPr fontId="8" type="noConversion"/>
  </si>
  <si>
    <t>죽도</t>
    <phoneticPr fontId="8" type="noConversion"/>
  </si>
  <si>
    <t>도화면</t>
    <phoneticPr fontId="8" type="noConversion"/>
  </si>
  <si>
    <t>남양면</t>
    <phoneticPr fontId="8" type="noConversion"/>
  </si>
  <si>
    <t>횟수</t>
    <phoneticPr fontId="8" type="noConversion"/>
  </si>
  <si>
    <t>이비인
후과</t>
    <phoneticPr fontId="8" type="noConversion"/>
  </si>
  <si>
    <t>한     방
신경정신과</t>
    <phoneticPr fontId="8" type="noConversion"/>
  </si>
  <si>
    <t>의과</t>
    <phoneticPr fontId="8" type="noConversion"/>
  </si>
  <si>
    <t>대횡간도</t>
    <phoneticPr fontId="8" type="noConversion"/>
  </si>
  <si>
    <t>손죽도</t>
    <phoneticPr fontId="8" type="noConversion"/>
  </si>
  <si>
    <t xml:space="preserve">  </t>
    <phoneticPr fontId="8" type="noConversion"/>
  </si>
  <si>
    <t>투약일수</t>
    <phoneticPr fontId="8" type="noConversion"/>
  </si>
  <si>
    <t>실인원</t>
    <phoneticPr fontId="8" type="noConversion"/>
  </si>
  <si>
    <t>연인원</t>
    <phoneticPr fontId="8" type="noConversion"/>
  </si>
  <si>
    <t>여  수</t>
    <phoneticPr fontId="8" type="noConversion"/>
  </si>
  <si>
    <t>고  흥</t>
    <phoneticPr fontId="8" type="noConversion"/>
  </si>
  <si>
    <t>보  성</t>
    <phoneticPr fontId="8" type="noConversion"/>
  </si>
  <si>
    <t>강  진</t>
    <phoneticPr fontId="8" type="noConversion"/>
  </si>
  <si>
    <t>완  도</t>
    <phoneticPr fontId="8" type="noConversion"/>
  </si>
  <si>
    <t>투약일수</t>
    <phoneticPr fontId="8" type="noConversion"/>
  </si>
  <si>
    <t>투약일수</t>
    <phoneticPr fontId="8" type="noConversion"/>
  </si>
  <si>
    <t>여 수</t>
    <phoneticPr fontId="8" type="noConversion"/>
  </si>
  <si>
    <t>고 흥</t>
    <phoneticPr fontId="8" type="noConversion"/>
  </si>
  <si>
    <t>보 성</t>
    <phoneticPr fontId="8" type="noConversion"/>
  </si>
  <si>
    <t>강 진</t>
    <phoneticPr fontId="8" type="noConversion"/>
  </si>
  <si>
    <t>완 도</t>
    <phoneticPr fontId="8" type="noConversion"/>
  </si>
  <si>
    <t>투약일수</t>
    <phoneticPr fontId="8" type="noConversion"/>
  </si>
  <si>
    <t>투약일수</t>
    <phoneticPr fontId="8" type="noConversion"/>
  </si>
  <si>
    <t>투약일수</t>
    <phoneticPr fontId="8" type="noConversion"/>
  </si>
  <si>
    <t>투약일수</t>
    <phoneticPr fontId="8" type="noConversion"/>
  </si>
  <si>
    <t>투약
일수</t>
    <phoneticPr fontId="8" type="noConversion"/>
  </si>
  <si>
    <t>월호동</t>
    <phoneticPr fontId="8" type="noConversion"/>
  </si>
  <si>
    <t>연인원</t>
    <phoneticPr fontId="8" type="noConversion"/>
  </si>
  <si>
    <t>대두라도</t>
    <phoneticPr fontId="8" type="noConversion"/>
  </si>
  <si>
    <t>제도</t>
    <phoneticPr fontId="8" type="noConversion"/>
  </si>
  <si>
    <t>월호도</t>
    <phoneticPr fontId="8" type="noConversion"/>
  </si>
  <si>
    <t>봉래면</t>
    <phoneticPr fontId="8" type="noConversion"/>
  </si>
  <si>
    <t>사양도</t>
    <phoneticPr fontId="8" type="noConversion"/>
  </si>
  <si>
    <t>금산면</t>
    <phoneticPr fontId="8" type="noConversion"/>
  </si>
  <si>
    <t>연홍도</t>
    <phoneticPr fontId="8" type="noConversion"/>
  </si>
  <si>
    <t>3. 진료실적</t>
    <phoneticPr fontId="4" type="noConversion"/>
  </si>
  <si>
    <t>자봉도</t>
    <phoneticPr fontId="8" type="noConversion"/>
  </si>
  <si>
    <t>황제도</t>
    <phoneticPr fontId="8" type="noConversion"/>
  </si>
  <si>
    <t>우도</t>
    <phoneticPr fontId="8" type="noConversion"/>
  </si>
  <si>
    <t>섭도</t>
    <phoneticPr fontId="8" type="noConversion"/>
  </si>
  <si>
    <t>다랑도</t>
    <phoneticPr fontId="8" type="noConversion"/>
  </si>
  <si>
    <t>부도</t>
    <phoneticPr fontId="8" type="noConversion"/>
  </si>
  <si>
    <t>신도</t>
    <phoneticPr fontId="8" type="noConversion"/>
  </si>
  <si>
    <t>신지면</t>
    <phoneticPr fontId="8" type="noConversion"/>
  </si>
  <si>
    <t>모황도</t>
    <phoneticPr fontId="8" type="noConversion"/>
  </si>
  <si>
    <t>군외면</t>
    <phoneticPr fontId="8" type="noConversion"/>
  </si>
  <si>
    <t>무의도서별 (한방과) 진료실적</t>
    <phoneticPr fontId="8" type="noConversion"/>
  </si>
  <si>
    <t>무의도서별 (치과) 진료실적</t>
    <phoneticPr fontId="8" type="noConversion"/>
  </si>
  <si>
    <t>무의도서별 (임상병리) 진료실적</t>
    <phoneticPr fontId="8" type="noConversion"/>
  </si>
  <si>
    <t>무의도서별 (방사선) 진료실적</t>
    <phoneticPr fontId="8" type="noConversion"/>
  </si>
  <si>
    <t>낭도</t>
    <phoneticPr fontId="8" type="noConversion"/>
  </si>
  <si>
    <t>동도</t>
    <phoneticPr fontId="8" type="noConversion"/>
  </si>
  <si>
    <t>이상자</t>
    <phoneticPr fontId="8" type="noConversion"/>
  </si>
  <si>
    <t xml:space="preserve">투약일수
(이상자)
</t>
    <phoneticPr fontId="8" type="noConversion"/>
  </si>
  <si>
    <t>실인원</t>
    <phoneticPr fontId="8" type="noConversion"/>
  </si>
  <si>
    <t>이상자</t>
    <phoneticPr fontId="8" type="noConversion"/>
  </si>
  <si>
    <t>실인원</t>
    <phoneticPr fontId="8" type="noConversion"/>
  </si>
  <si>
    <t>임상병리</t>
    <phoneticPr fontId="8" type="noConversion"/>
  </si>
  <si>
    <t>연인원</t>
    <phoneticPr fontId="8" type="noConversion"/>
  </si>
  <si>
    <t>무의도서별 진료실적(치과)</t>
    <phoneticPr fontId="8" type="noConversion"/>
  </si>
  <si>
    <t>무의도서별 진료실적(한방과)</t>
    <phoneticPr fontId="8" type="noConversion"/>
  </si>
  <si>
    <t>무의도서별 진료실적(임상병리과)</t>
    <phoneticPr fontId="8" type="noConversion"/>
  </si>
  <si>
    <t>무의도서별 진료실적(방사선과)</t>
    <phoneticPr fontId="8" type="noConversion"/>
  </si>
  <si>
    <t>투약일수
(이상자)</t>
    <phoneticPr fontId="4" type="noConversion"/>
  </si>
  <si>
    <t>진
료
과
목</t>
    <phoneticPr fontId="4" type="noConversion"/>
  </si>
  <si>
    <t>의   과</t>
    <phoneticPr fontId="4" type="noConversion"/>
  </si>
  <si>
    <t>한   방</t>
    <phoneticPr fontId="4" type="noConversion"/>
  </si>
  <si>
    <t>치
과</t>
    <phoneticPr fontId="4" type="noConversion"/>
  </si>
  <si>
    <t>진  료</t>
    <phoneticPr fontId="4" type="noConversion"/>
  </si>
  <si>
    <t>이 동 형 
X-선촬영</t>
    <phoneticPr fontId="4" type="noConversion"/>
  </si>
  <si>
    <t>기
타
검
사</t>
    <phoneticPr fontId="4" type="noConversion"/>
  </si>
  <si>
    <t>방
사
선</t>
    <phoneticPr fontId="4" type="noConversion"/>
  </si>
  <si>
    <t>X-선촬영</t>
    <phoneticPr fontId="4" type="noConversion"/>
  </si>
  <si>
    <t>임상병리</t>
    <phoneticPr fontId="4" type="noConversion"/>
  </si>
  <si>
    <t>초 음 파</t>
    <phoneticPr fontId="4" type="noConversion"/>
  </si>
  <si>
    <t>심 전 도</t>
    <phoneticPr fontId="4" type="noConversion"/>
  </si>
  <si>
    <t>금       회</t>
    <phoneticPr fontId="4" type="noConversion"/>
  </si>
  <si>
    <t>누       계</t>
    <phoneticPr fontId="4" type="noConversion"/>
  </si>
  <si>
    <t>목 표
대 비
(%)</t>
    <phoneticPr fontId="4" type="noConversion"/>
  </si>
  <si>
    <t>구      분</t>
    <phoneticPr fontId="4" type="noConversion"/>
  </si>
  <si>
    <t>총    계</t>
    <phoneticPr fontId="4" type="noConversion"/>
  </si>
  <si>
    <t>총     계</t>
    <phoneticPr fontId="4" type="noConversion"/>
  </si>
  <si>
    <t>(단위 :  명)</t>
    <phoneticPr fontId="8" type="noConversion"/>
  </si>
  <si>
    <t>장도(부수)</t>
    <phoneticPr fontId="8" type="noConversion"/>
  </si>
  <si>
    <t>장도(대촌)</t>
    <phoneticPr fontId="8" type="noConversion"/>
  </si>
  <si>
    <t>5차</t>
    <phoneticPr fontId="8" type="noConversion"/>
  </si>
  <si>
    <t>투약
일수</t>
    <phoneticPr fontId="8" type="noConversion"/>
  </si>
  <si>
    <t>5차</t>
    <phoneticPr fontId="8" type="noConversion"/>
  </si>
  <si>
    <t>X-선</t>
  </si>
  <si>
    <t>2월</t>
  </si>
  <si>
    <t>3월</t>
  </si>
  <si>
    <t>12월</t>
  </si>
  <si>
    <t>월별</t>
    <phoneticPr fontId="8" type="noConversion"/>
  </si>
  <si>
    <t>한방</t>
    <phoneticPr fontId="8" type="noConversion"/>
  </si>
  <si>
    <t>치과</t>
    <phoneticPr fontId="8" type="noConversion"/>
  </si>
  <si>
    <t>투약일수(이상자)</t>
    <phoneticPr fontId="8" type="noConversion"/>
  </si>
  <si>
    <t>1월</t>
    <phoneticPr fontId="8" type="noConversion"/>
  </si>
  <si>
    <t>투약일수</t>
    <phoneticPr fontId="8" type="noConversion"/>
  </si>
  <si>
    <t>4월</t>
    <phoneticPr fontId="8" type="noConversion"/>
  </si>
  <si>
    <t>5월</t>
    <phoneticPr fontId="8" type="noConversion"/>
  </si>
  <si>
    <t>6월</t>
    <phoneticPr fontId="8" type="noConversion"/>
  </si>
  <si>
    <t>7월</t>
    <phoneticPr fontId="8" type="noConversion"/>
  </si>
  <si>
    <t>8월</t>
    <phoneticPr fontId="8" type="noConversion"/>
  </si>
  <si>
    <t>9월</t>
    <phoneticPr fontId="8" type="noConversion"/>
  </si>
  <si>
    <t>10월</t>
    <phoneticPr fontId="8" type="noConversion"/>
  </si>
  <si>
    <t>11월</t>
    <phoneticPr fontId="8" type="noConversion"/>
  </si>
  <si>
    <t>병원선 전남511호 진료실적 보고(3월 2~3차)</t>
    <phoneticPr fontId="4" type="noConversion"/>
  </si>
  <si>
    <t>1. 진료기간 : 2020. 3. 9 ~ 3. 19.(2주간)</t>
    <phoneticPr fontId="4" type="noConversion"/>
  </si>
  <si>
    <t>2. 진료도서 및 인구수 :  완도군 노화읍 마삭도 외 14개 도서, 인구수 548명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</si>
</sst>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m&quot;/&quot;d;@"/>
    <numFmt numFmtId="178" formatCode="0_);[Red]\(0\)"/>
  </numFmts>
  <fonts count="2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Arial"/>
      <family val="2"/>
    </font>
    <font>
      <b/>
      <sz val="20"/>
      <name val="바탕체"/>
      <family val="1"/>
      <charset val="129"/>
    </font>
    <font>
      <b/>
      <sz val="20"/>
      <name val="Times New Roman"/>
      <family val="1"/>
    </font>
    <font>
      <sz val="10"/>
      <name val="돋움"/>
      <family val="3"/>
      <charset val="129"/>
    </font>
    <font>
      <b/>
      <sz val="16"/>
      <name val="바탕체"/>
      <family val="1"/>
      <charset val="129"/>
    </font>
    <font>
      <b/>
      <u/>
      <sz val="20"/>
      <name val="바탕체"/>
      <family val="1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돋움"/>
      <family val="3"/>
      <charset val="129"/>
    </font>
    <font>
      <sz val="20"/>
      <name val="돋움"/>
      <family val="3"/>
      <charset val="129"/>
    </font>
    <font>
      <sz val="12"/>
      <name val="돋움"/>
      <family val="3"/>
      <charset val="129"/>
    </font>
    <font>
      <sz val="10"/>
      <name val="Arial"/>
      <family val="2"/>
    </font>
    <font>
      <sz val="11"/>
      <color rgb="FFFF0000"/>
      <name val="돋움"/>
      <family val="3"/>
      <charset val="129"/>
    </font>
    <font>
      <sz val="12"/>
      <name val="푸른전남"/>
      <family val="3"/>
      <charset val="129"/>
    </font>
    <font>
      <b/>
      <sz val="12"/>
      <name val="푸른전남"/>
      <family val="3"/>
      <charset val="129"/>
    </font>
    <font>
      <sz val="11"/>
      <name val="굴림"/>
      <family val="3"/>
      <charset val="129"/>
    </font>
    <font>
      <sz val="14"/>
      <name val="굴림"/>
      <family val="3"/>
      <charset val="129"/>
    </font>
    <font>
      <b/>
      <sz val="20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41" fontId="3" fillId="0" borderId="0" xfId="1" applyFont="1"/>
    <xf numFmtId="41" fontId="1" fillId="0" borderId="0" xfId="1"/>
    <xf numFmtId="41" fontId="6" fillId="0" borderId="0" xfId="1" applyFont="1"/>
    <xf numFmtId="0" fontId="0" fillId="0" borderId="0" xfId="0" applyAlignment="1"/>
    <xf numFmtId="41" fontId="6" fillId="0" borderId="0" xfId="1" applyFont="1" applyAlignment="1">
      <alignment vertical="top"/>
    </xf>
    <xf numFmtId="0" fontId="0" fillId="0" borderId="0" xfId="0" applyAlignment="1">
      <alignment vertical="top"/>
    </xf>
    <xf numFmtId="41" fontId="11" fillId="0" borderId="0" xfId="1" applyFont="1"/>
    <xf numFmtId="41" fontId="12" fillId="0" borderId="0" xfId="1" applyFont="1"/>
    <xf numFmtId="41" fontId="0" fillId="0" borderId="0" xfId="0" applyNumberFormat="1"/>
    <xf numFmtId="41" fontId="11" fillId="0" borderId="0" xfId="1" applyFont="1" applyAlignment="1">
      <alignment horizontal="center" vertical="center"/>
    </xf>
    <xf numFmtId="41" fontId="1" fillId="0" borderId="0" xfId="1" applyAlignment="1">
      <alignment vertical="center"/>
    </xf>
    <xf numFmtId="41" fontId="13" fillId="0" borderId="0" xfId="1" applyFont="1" applyAlignment="1">
      <alignment vertical="center"/>
    </xf>
    <xf numFmtId="41" fontId="6" fillId="0" borderId="0" xfId="1" applyFont="1" applyAlignment="1">
      <alignment horizontal="center" vertical="center"/>
    </xf>
    <xf numFmtId="0" fontId="15" fillId="0" borderId="0" xfId="0" applyFont="1"/>
    <xf numFmtId="41" fontId="0" fillId="0" borderId="0" xfId="1" applyFont="1"/>
    <xf numFmtId="41" fontId="1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41" fontId="17" fillId="0" borderId="0" xfId="1" applyFont="1"/>
    <xf numFmtId="41" fontId="5" fillId="0" borderId="10" xfId="1" applyFont="1" applyBorder="1" applyAlignment="1">
      <alignment horizontal="center" vertical="center"/>
    </xf>
    <xf numFmtId="41" fontId="5" fillId="0" borderId="10" xfId="1" applyFont="1" applyFill="1" applyBorder="1" applyAlignment="1">
      <alignment horizontal="center" vertical="center"/>
    </xf>
    <xf numFmtId="41" fontId="5" fillId="2" borderId="10" xfId="1" applyFont="1" applyFill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178" fontId="5" fillId="0" borderId="10" xfId="1" applyNumberFormat="1" applyFont="1" applyBorder="1" applyAlignment="1">
      <alignment horizontal="right" vertical="center"/>
    </xf>
    <xf numFmtId="41" fontId="5" fillId="0" borderId="10" xfId="1" applyFont="1" applyBorder="1" applyAlignment="1">
      <alignment horizontal="center" vertical="center" shrinkToFit="1"/>
    </xf>
    <xf numFmtId="41" fontId="5" fillId="0" borderId="7" xfId="1" applyFont="1" applyBorder="1" applyAlignment="1">
      <alignment horizontal="center" vertical="center" shrinkToFit="1"/>
    </xf>
    <xf numFmtId="41" fontId="5" fillId="0" borderId="7" xfId="1" applyFont="1" applyBorder="1" applyAlignment="1">
      <alignment horizontal="center" vertical="center"/>
    </xf>
    <xf numFmtId="41" fontId="5" fillId="0" borderId="8" xfId="1" applyFont="1" applyBorder="1" applyAlignment="1">
      <alignment horizontal="center" vertical="center"/>
    </xf>
    <xf numFmtId="41" fontId="5" fillId="0" borderId="10" xfId="1" applyFont="1" applyBorder="1"/>
    <xf numFmtId="41" fontId="5" fillId="0" borderId="11" xfId="1" applyFont="1" applyBorder="1"/>
    <xf numFmtId="41" fontId="5" fillId="0" borderId="7" xfId="1" applyFont="1" applyBorder="1" applyAlignment="1">
      <alignment horizontal="center" vertical="center" wrapText="1"/>
    </xf>
    <xf numFmtId="41" fontId="5" fillId="0" borderId="10" xfId="1" applyFont="1" applyBorder="1" applyAlignment="1">
      <alignment vertical="center"/>
    </xf>
    <xf numFmtId="41" fontId="5" fillId="0" borderId="10" xfId="1" applyFont="1" applyBorder="1" applyAlignment="1">
      <alignment horizontal="center" vertical="center" wrapText="1" shrinkToFit="1"/>
    </xf>
    <xf numFmtId="41" fontId="5" fillId="0" borderId="10" xfId="0" applyNumberFormat="1" applyFont="1" applyBorder="1" applyAlignment="1">
      <alignment horizontal="center" vertical="center"/>
    </xf>
    <xf numFmtId="41" fontId="5" fillId="0" borderId="10" xfId="2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178" fontId="5" fillId="0" borderId="10" xfId="2" applyNumberFormat="1" applyFont="1" applyBorder="1" applyAlignment="1">
      <alignment horizontal="right" vertical="center"/>
    </xf>
    <xf numFmtId="41" fontId="5" fillId="0" borderId="7" xfId="1" applyFont="1" applyBorder="1" applyAlignment="1">
      <alignment horizontal="center" vertical="center" wrapText="1" shrinkToFit="1"/>
    </xf>
    <xf numFmtId="41" fontId="5" fillId="0" borderId="7" xfId="0" applyNumberFormat="1" applyFont="1" applyBorder="1" applyAlignment="1">
      <alignment horizontal="center" vertical="center"/>
    </xf>
    <xf numFmtId="41" fontId="5" fillId="0" borderId="7" xfId="2" applyFont="1" applyBorder="1" applyAlignment="1">
      <alignment horizontal="center" vertical="center"/>
    </xf>
    <xf numFmtId="41" fontId="11" fillId="0" borderId="14" xfId="1" applyFont="1" applyBorder="1" applyAlignment="1">
      <alignment horizontal="center" vertical="center"/>
    </xf>
    <xf numFmtId="41" fontId="2" fillId="0" borderId="14" xfId="1" applyFont="1" applyBorder="1" applyAlignment="1">
      <alignment horizontal="center" vertical="center"/>
    </xf>
    <xf numFmtId="41" fontId="5" fillId="0" borderId="16" xfId="1" applyFont="1" applyBorder="1" applyAlignment="1">
      <alignment horizontal="center" vertical="center"/>
    </xf>
    <xf numFmtId="41" fontId="5" fillId="0" borderId="16" xfId="1" applyFont="1" applyBorder="1" applyAlignment="1">
      <alignment vertical="center"/>
    </xf>
    <xf numFmtId="41" fontId="5" fillId="0" borderId="13" xfId="1" applyFont="1" applyBorder="1" applyAlignment="1">
      <alignment horizontal="center" vertical="center"/>
    </xf>
    <xf numFmtId="41" fontId="5" fillId="0" borderId="7" xfId="1" applyFont="1" applyBorder="1"/>
    <xf numFmtId="41" fontId="5" fillId="0" borderId="8" xfId="1" applyFont="1" applyBorder="1"/>
    <xf numFmtId="41" fontId="1" fillId="0" borderId="14" xfId="1" applyFont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41" fontId="1" fillId="0" borderId="14" xfId="1" applyFont="1" applyBorder="1" applyAlignment="1">
      <alignment horizontal="center" vertical="center"/>
    </xf>
    <xf numFmtId="41" fontId="0" fillId="0" borderId="14" xfId="1" applyFont="1" applyBorder="1" applyAlignment="1">
      <alignment horizontal="center" vertical="center" wrapText="1"/>
    </xf>
    <xf numFmtId="41" fontId="5" fillId="2" borderId="16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7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vertical="center" shrinkToFit="1"/>
    </xf>
    <xf numFmtId="41" fontId="12" fillId="0" borderId="10" xfId="0" applyNumberFormat="1" applyFont="1" applyBorder="1" applyAlignment="1">
      <alignment horizontal="center" vertical="center" shrinkToFit="1"/>
    </xf>
    <xf numFmtId="41" fontId="12" fillId="0" borderId="11" xfId="0" applyNumberFormat="1" applyFont="1" applyBorder="1" applyAlignment="1">
      <alignment horizontal="center" vertical="center" shrinkToFit="1"/>
    </xf>
    <xf numFmtId="41" fontId="12" fillId="0" borderId="7" xfId="0" applyNumberFormat="1" applyFont="1" applyBorder="1" applyAlignment="1">
      <alignment horizontal="center" vertical="center" shrinkToFit="1"/>
    </xf>
    <xf numFmtId="41" fontId="12" fillId="0" borderId="8" xfId="0" applyNumberFormat="1" applyFont="1" applyBorder="1" applyAlignment="1">
      <alignment horizontal="center" vertical="center" shrinkToFit="1"/>
    </xf>
    <xf numFmtId="41" fontId="11" fillId="0" borderId="15" xfId="1" applyFont="1" applyBorder="1" applyAlignment="1">
      <alignment horizontal="center" vertical="center"/>
    </xf>
    <xf numFmtId="41" fontId="11" fillId="0" borderId="1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1" fillId="0" borderId="14" xfId="1" applyFont="1" applyBorder="1" applyAlignment="1">
      <alignment horizontal="center" vertical="center" wrapText="1"/>
    </xf>
    <xf numFmtId="41" fontId="5" fillId="0" borderId="16" xfId="1" applyFont="1" applyFill="1" applyBorder="1" applyAlignment="1">
      <alignment horizontal="center" vertical="center"/>
    </xf>
    <xf numFmtId="41" fontId="5" fillId="0" borderId="14" xfId="1" applyFont="1" applyBorder="1" applyAlignment="1">
      <alignment horizontal="center" vertical="center"/>
    </xf>
    <xf numFmtId="41" fontId="5" fillId="0" borderId="14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178" fontId="5" fillId="0" borderId="14" xfId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horizontal="right" vertical="center"/>
    </xf>
    <xf numFmtId="41" fontId="5" fillId="0" borderId="15" xfId="1" applyFont="1" applyBorder="1" applyAlignment="1">
      <alignment vertical="center"/>
    </xf>
    <xf numFmtId="41" fontId="5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41" fontId="5" fillId="0" borderId="14" xfId="1" applyFont="1" applyBorder="1" applyAlignment="1">
      <alignment horizontal="center" vertical="center" wrapText="1" shrinkToFit="1"/>
    </xf>
    <xf numFmtId="41" fontId="5" fillId="0" borderId="14" xfId="1" applyFont="1" applyBorder="1" applyAlignment="1">
      <alignment vertical="center"/>
    </xf>
    <xf numFmtId="41" fontId="5" fillId="0" borderId="15" xfId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4" xfId="2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 shrinkToFit="1"/>
    </xf>
    <xf numFmtId="41" fontId="8" fillId="0" borderId="25" xfId="0" applyNumberFormat="1" applyFont="1" applyBorder="1" applyAlignment="1">
      <alignment horizontal="right" vertical="center" shrinkToFit="1"/>
    </xf>
    <xf numFmtId="41" fontId="8" fillId="0" borderId="4" xfId="0" applyNumberFormat="1" applyFont="1" applyBorder="1" applyAlignment="1">
      <alignment horizontal="right" vertical="center"/>
    </xf>
    <xf numFmtId="177" fontId="8" fillId="0" borderId="4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vertical="center" shrinkToFit="1"/>
    </xf>
    <xf numFmtId="178" fontId="8" fillId="0" borderId="24" xfId="0" applyNumberFormat="1" applyFont="1" applyBorder="1" applyAlignment="1">
      <alignment horizontal="right" vertical="center" shrinkToFit="1"/>
    </xf>
    <xf numFmtId="178" fontId="8" fillId="0" borderId="25" xfId="0" applyNumberFormat="1" applyFont="1" applyBorder="1" applyAlignment="1">
      <alignment vertical="center" shrinkToFit="1"/>
    </xf>
    <xf numFmtId="178" fontId="8" fillId="0" borderId="4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25" xfId="0" applyNumberFormat="1" applyFont="1" applyBorder="1" applyAlignment="1">
      <alignment horizontal="right" vertical="center" shrinkToFit="1"/>
    </xf>
    <xf numFmtId="41" fontId="12" fillId="0" borderId="24" xfId="0" applyNumberFormat="1" applyFont="1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 shrinkToFit="1"/>
    </xf>
    <xf numFmtId="41" fontId="12" fillId="0" borderId="25" xfId="0" applyNumberFormat="1" applyFont="1" applyBorder="1" applyAlignment="1">
      <alignment horizontal="center" vertical="center" shrinkToFit="1"/>
    </xf>
    <xf numFmtId="177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 shrinkToFit="1"/>
    </xf>
    <xf numFmtId="41" fontId="12" fillId="0" borderId="5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41" fontId="19" fillId="0" borderId="10" xfId="1" applyFont="1" applyBorder="1" applyAlignment="1">
      <alignment vertical="center" shrinkToFit="1"/>
    </xf>
    <xf numFmtId="41" fontId="18" fillId="0" borderId="10" xfId="1" applyFont="1" applyBorder="1" applyAlignment="1">
      <alignment horizontal="center" vertical="center" shrinkToFit="1"/>
    </xf>
    <xf numFmtId="9" fontId="18" fillId="0" borderId="11" xfId="1" applyNumberFormat="1" applyFont="1" applyBorder="1" applyAlignment="1">
      <alignment horizontal="center" vertical="center" shrinkToFit="1"/>
    </xf>
    <xf numFmtId="176" fontId="18" fillId="0" borderId="7" xfId="3" applyNumberFormat="1" applyFont="1" applyBorder="1" applyAlignment="1">
      <alignment horizontal="center" vertical="center" wrapText="1" shrinkToFit="1"/>
    </xf>
    <xf numFmtId="41" fontId="18" fillId="0" borderId="7" xfId="1" applyFont="1" applyBorder="1" applyAlignment="1">
      <alignment horizontal="center" vertical="center" shrinkToFit="1"/>
    </xf>
    <xf numFmtId="9" fontId="18" fillId="0" borderId="8" xfId="1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176" fontId="18" fillId="0" borderId="0" xfId="3" applyNumberFormat="1" applyFont="1" applyBorder="1" applyAlignment="1">
      <alignment vertical="center" shrinkToFit="1"/>
    </xf>
    <xf numFmtId="41" fontId="18" fillId="0" borderId="0" xfId="1" applyFont="1" applyBorder="1" applyAlignment="1">
      <alignment horizontal="center" vertical="center" shrinkToFit="1"/>
    </xf>
    <xf numFmtId="9" fontId="18" fillId="0" borderId="0" xfId="1" applyNumberFormat="1" applyFont="1" applyBorder="1" applyAlignment="1">
      <alignment horizontal="center" vertical="center" shrinkToFit="1"/>
    </xf>
    <xf numFmtId="176" fontId="18" fillId="0" borderId="10" xfId="3" applyNumberFormat="1" applyFont="1" applyBorder="1" applyAlignment="1">
      <alignment horizontal="center" vertical="center" wrapText="1" shrinkToFit="1"/>
    </xf>
    <xf numFmtId="41" fontId="18" fillId="0" borderId="10" xfId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1" fontId="19" fillId="0" borderId="4" xfId="1" applyFont="1" applyBorder="1" applyAlignment="1">
      <alignment horizontal="center" vertical="center" shrinkToFit="1"/>
    </xf>
    <xf numFmtId="9" fontId="19" fillId="0" borderId="5" xfId="1" applyNumberFormat="1" applyFont="1" applyBorder="1" applyAlignment="1">
      <alignment horizontal="center" vertical="center" shrinkToFit="1"/>
    </xf>
    <xf numFmtId="178" fontId="18" fillId="0" borderId="10" xfId="1" applyNumberFormat="1" applyFont="1" applyBorder="1" applyAlignment="1">
      <alignment horizontal="center" vertical="center" shrinkToFit="1"/>
    </xf>
    <xf numFmtId="178" fontId="18" fillId="0" borderId="7" xfId="1" applyNumberFormat="1" applyFont="1" applyBorder="1" applyAlignment="1">
      <alignment horizontal="center" vertical="center" shrinkToFit="1"/>
    </xf>
    <xf numFmtId="41" fontId="18" fillId="0" borderId="10" xfId="1" applyFont="1" applyBorder="1" applyAlignment="1">
      <alignment vertical="center" shrinkToFit="1"/>
    </xf>
    <xf numFmtId="41" fontId="18" fillId="2" borderId="10" xfId="1" applyFont="1" applyFill="1" applyBorder="1" applyAlignment="1">
      <alignment vertical="center" shrinkToFit="1"/>
    </xf>
    <xf numFmtId="41" fontId="18" fillId="2" borderId="7" xfId="1" applyFont="1" applyFill="1" applyBorder="1" applyAlignment="1">
      <alignment vertical="center" shrinkToFit="1"/>
    </xf>
    <xf numFmtId="41" fontId="18" fillId="0" borderId="7" xfId="1" applyFont="1" applyBorder="1" applyAlignment="1">
      <alignment vertical="center" shrinkToFit="1"/>
    </xf>
    <xf numFmtId="0" fontId="0" fillId="0" borderId="0" xfId="0" applyFont="1"/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/>
    <xf numFmtId="9" fontId="18" fillId="0" borderId="11" xfId="1" applyNumberFormat="1" applyFont="1" applyBorder="1" applyAlignment="1">
      <alignment horizontal="center" vertical="center" shrinkToFit="1"/>
    </xf>
    <xf numFmtId="176" fontId="18" fillId="0" borderId="10" xfId="3" applyNumberFormat="1" applyFont="1" applyBorder="1" applyAlignment="1">
      <alignment vertical="center" shrinkToFit="1"/>
    </xf>
    <xf numFmtId="176" fontId="18" fillId="0" borderId="7" xfId="3" applyNumberFormat="1" applyFont="1" applyBorder="1" applyAlignment="1">
      <alignment vertical="center" shrinkToFit="1"/>
    </xf>
    <xf numFmtId="9" fontId="19" fillId="0" borderId="11" xfId="1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178" fontId="18" fillId="0" borderId="10" xfId="1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 shrinkToFit="1"/>
    </xf>
    <xf numFmtId="41" fontId="12" fillId="0" borderId="15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38" xfId="0" applyNumberFormat="1" applyFont="1" applyBorder="1" applyAlignment="1">
      <alignment horizontal="right" vertical="center" shrinkToFit="1"/>
    </xf>
    <xf numFmtId="41" fontId="8" fillId="0" borderId="27" xfId="0" applyNumberFormat="1" applyFont="1" applyBorder="1" applyAlignment="1">
      <alignment horizontal="center" vertical="center"/>
    </xf>
    <xf numFmtId="41" fontId="8" fillId="0" borderId="39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right" vertical="center" shrinkToFit="1"/>
    </xf>
    <xf numFmtId="41" fontId="8" fillId="0" borderId="40" xfId="0" applyNumberFormat="1" applyFont="1" applyBorder="1" applyAlignment="1">
      <alignment horizontal="right" vertical="center" shrinkToFit="1"/>
    </xf>
    <xf numFmtId="0" fontId="8" fillId="0" borderId="42" xfId="0" applyFont="1" applyFill="1" applyBorder="1" applyAlignment="1">
      <alignment horizontal="center" vertical="center"/>
    </xf>
    <xf numFmtId="41" fontId="8" fillId="0" borderId="43" xfId="0" applyNumberFormat="1" applyFont="1" applyBorder="1" applyAlignment="1">
      <alignment horizontal="right" vertical="center" shrinkToFit="1"/>
    </xf>
    <xf numFmtId="177" fontId="8" fillId="0" borderId="44" xfId="0" applyNumberFormat="1" applyFont="1" applyBorder="1" applyAlignment="1">
      <alignment horizontal="center" vertical="center"/>
    </xf>
    <xf numFmtId="177" fontId="8" fillId="0" borderId="30" xfId="0" applyNumberFormat="1" applyFont="1" applyBorder="1" applyAlignment="1">
      <alignment horizontal="center" vertical="center"/>
    </xf>
    <xf numFmtId="177" fontId="8" fillId="0" borderId="45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1" fontId="8" fillId="0" borderId="46" xfId="0" applyNumberFormat="1" applyFont="1" applyBorder="1" applyAlignment="1">
      <alignment horizontal="right" vertical="center" shrinkToFit="1"/>
    </xf>
    <xf numFmtId="177" fontId="8" fillId="0" borderId="2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6" xfId="0" applyFont="1" applyBorder="1"/>
    <xf numFmtId="176" fontId="18" fillId="0" borderId="10" xfId="3" applyNumberFormat="1" applyFont="1" applyBorder="1" applyAlignment="1">
      <alignment vertical="center" shrinkToFit="1"/>
    </xf>
    <xf numFmtId="9" fontId="18" fillId="0" borderId="11" xfId="1" applyNumberFormat="1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wrapText="1"/>
    </xf>
    <xf numFmtId="176" fontId="18" fillId="0" borderId="7" xfId="3" applyNumberFormat="1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9" fontId="18" fillId="0" borderId="15" xfId="1" applyNumberFormat="1" applyFont="1" applyBorder="1" applyAlignment="1">
      <alignment horizontal="center" vertical="center" shrinkToFit="1"/>
    </xf>
    <xf numFmtId="9" fontId="18" fillId="0" borderId="34" xfId="1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0" xfId="0" applyFont="1" applyBorder="1"/>
    <xf numFmtId="0" fontId="20" fillId="0" borderId="0" xfId="0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30" xfId="0" applyFont="1" applyBorder="1"/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 wrapText="1"/>
    </xf>
    <xf numFmtId="41" fontId="5" fillId="0" borderId="9" xfId="1" applyFont="1" applyBorder="1" applyAlignment="1">
      <alignment horizontal="center" vertical="center" wrapText="1"/>
    </xf>
    <xf numFmtId="41" fontId="5" fillId="0" borderId="9" xfId="1" applyFont="1" applyBorder="1" applyAlignment="1">
      <alignment horizontal="center" vertical="center"/>
    </xf>
    <xf numFmtId="41" fontId="1" fillId="0" borderId="4" xfId="1" applyFont="1" applyBorder="1" applyAlignment="1">
      <alignment horizontal="center" vertical="center"/>
    </xf>
    <xf numFmtId="41" fontId="1" fillId="0" borderId="5" xfId="1" applyFont="1" applyBorder="1" applyAlignment="1">
      <alignment horizontal="center" vertical="center"/>
    </xf>
    <xf numFmtId="41" fontId="1" fillId="0" borderId="15" xfId="1" applyFont="1" applyBorder="1" applyAlignment="1">
      <alignment horizontal="center" vertical="center"/>
    </xf>
    <xf numFmtId="41" fontId="5" fillId="0" borderId="17" xfId="1" applyFont="1" applyBorder="1" applyAlignment="1">
      <alignment horizontal="center" vertical="center"/>
    </xf>
    <xf numFmtId="41" fontId="5" fillId="0" borderId="18" xfId="1" applyFont="1" applyBorder="1" applyAlignment="1">
      <alignment horizontal="center" vertical="center"/>
    </xf>
    <xf numFmtId="41" fontId="1" fillId="0" borderId="14" xfId="1" applyFont="1" applyBorder="1" applyAlignment="1">
      <alignment horizontal="center" vertical="center"/>
    </xf>
    <xf numFmtId="41" fontId="1" fillId="0" borderId="3" xfId="1" applyFont="1" applyBorder="1" applyAlignment="1">
      <alignment horizontal="center" vertical="center"/>
    </xf>
    <xf numFmtId="41" fontId="1" fillId="0" borderId="18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11" fillId="0" borderId="4" xfId="1" applyFont="1" applyBorder="1" applyAlignment="1">
      <alignment horizontal="center" vertical="center"/>
    </xf>
    <xf numFmtId="41" fontId="11" fillId="0" borderId="5" xfId="1" applyFont="1" applyBorder="1" applyAlignment="1">
      <alignment horizontal="center" vertical="center"/>
    </xf>
    <xf numFmtId="41" fontId="11" fillId="0" borderId="15" xfId="1" applyFont="1" applyBorder="1" applyAlignment="1">
      <alignment horizontal="center" vertical="center"/>
    </xf>
    <xf numFmtId="41" fontId="11" fillId="0" borderId="3" xfId="1" applyFont="1" applyBorder="1" applyAlignment="1">
      <alignment horizontal="center" vertical="center"/>
    </xf>
    <xf numFmtId="41" fontId="11" fillId="0" borderId="18" xfId="1" applyFont="1" applyBorder="1" applyAlignment="1">
      <alignment horizontal="center" vertical="center"/>
    </xf>
    <xf numFmtId="41" fontId="11" fillId="0" borderId="14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6" fillId="0" borderId="0" xfId="1" applyFont="1" applyAlignment="1">
      <alignment horizontal="left" vertical="center"/>
    </xf>
    <xf numFmtId="41" fontId="9" fillId="0" borderId="0" xfId="1" applyFont="1" applyBorder="1" applyAlignment="1">
      <alignment horizontal="left" vertical="center"/>
    </xf>
    <xf numFmtId="41" fontId="1" fillId="0" borderId="14" xfId="1" applyBorder="1" applyAlignment="1">
      <alignment horizontal="center" vertical="center"/>
    </xf>
    <xf numFmtId="41" fontId="1" fillId="0" borderId="4" xfId="1" applyBorder="1" applyAlignment="1">
      <alignment horizontal="center" vertical="center"/>
    </xf>
    <xf numFmtId="41" fontId="1" fillId="0" borderId="19" xfId="1" applyBorder="1" applyAlignment="1">
      <alignment horizontal="center" vertical="center"/>
    </xf>
    <xf numFmtId="41" fontId="1" fillId="0" borderId="12" xfId="1" applyBorder="1" applyAlignment="1">
      <alignment horizontal="center" vertical="center"/>
    </xf>
    <xf numFmtId="41" fontId="16" fillId="0" borderId="9" xfId="1" applyFont="1" applyBorder="1" applyAlignment="1">
      <alignment horizontal="center" vertical="center"/>
    </xf>
    <xf numFmtId="41" fontId="6" fillId="0" borderId="0" xfId="1" applyFont="1" applyAlignment="1">
      <alignment horizontal="left" vertical="top"/>
    </xf>
    <xf numFmtId="41" fontId="16" fillId="0" borderId="6" xfId="1" applyFont="1" applyBorder="1" applyAlignment="1">
      <alignment horizontal="center" vertical="center"/>
    </xf>
    <xf numFmtId="41" fontId="1" fillId="0" borderId="5" xfId="1" applyFont="1" applyBorder="1" applyAlignment="1">
      <alignment horizontal="center" vertical="center" wrapText="1"/>
    </xf>
    <xf numFmtId="41" fontId="1" fillId="0" borderId="20" xfId="1" applyFont="1" applyBorder="1" applyAlignment="1">
      <alignment horizontal="center" vertical="center"/>
    </xf>
    <xf numFmtId="41" fontId="1" fillId="0" borderId="21" xfId="1" applyBorder="1" applyAlignment="1">
      <alignment horizontal="center" vertical="center"/>
    </xf>
    <xf numFmtId="41" fontId="1" fillId="0" borderId="23" xfId="1" applyBorder="1" applyAlignment="1">
      <alignment horizontal="center" vertical="center"/>
    </xf>
    <xf numFmtId="41" fontId="1" fillId="0" borderId="2" xfId="1" applyBorder="1" applyAlignment="1">
      <alignment horizontal="center" vertical="center"/>
    </xf>
    <xf numFmtId="41" fontId="1" fillId="0" borderId="22" xfId="1" applyFont="1" applyBorder="1" applyAlignment="1">
      <alignment horizontal="center" vertical="center"/>
    </xf>
    <xf numFmtId="41" fontId="1" fillId="0" borderId="1" xfId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/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</cellXfs>
  <cellStyles count="4">
    <cellStyle name="백분율" xfId="1" builtinId="5"/>
    <cellStyle name="백분율 2" xfId="2"/>
    <cellStyle name="통화" xfId="3" builtin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22"/>
  <sheetViews>
    <sheetView tabSelected="1" workbookViewId="0">
      <selection activeCell="L6" sqref="L6"/>
    </sheetView>
  </sheetViews>
  <sheetFormatPr defaultRowHeight="13.5" x14ac:dyDescent="0.15"/>
  <cols>
    <col min="1" max="1" width="5.6640625" customWidth="1"/>
    <col min="2" max="2" width="4.33203125" customWidth="1"/>
    <col min="3" max="3" width="8.33203125" customWidth="1"/>
    <col min="4" max="4" width="8.5546875" customWidth="1"/>
    <col min="5" max="5" width="8" style="4" customWidth="1"/>
    <col min="6" max="6" width="7.77734375" customWidth="1"/>
    <col min="7" max="7" width="8.77734375" customWidth="1"/>
    <col min="8" max="8" width="7.88671875" customWidth="1"/>
    <col min="9" max="9" width="7.77734375" customWidth="1"/>
    <col min="10" max="10" width="8.77734375" customWidth="1"/>
    <col min="11" max="11" width="7.109375" customWidth="1"/>
  </cols>
  <sheetData>
    <row r="1" spans="1:13" ht="45" customHeight="1" x14ac:dyDescent="0.15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3" ht="30.75" customHeight="1" x14ac:dyDescent="0.3">
      <c r="A2" s="19"/>
      <c r="B2" s="137"/>
      <c r="C2" s="19"/>
      <c r="D2" s="19"/>
      <c r="E2" s="19"/>
      <c r="F2" s="19"/>
      <c r="G2" s="19"/>
      <c r="H2" s="19"/>
      <c r="I2" s="19"/>
      <c r="J2" s="19"/>
      <c r="K2" s="19"/>
    </row>
    <row r="3" spans="1:13" ht="24.75" customHeight="1" x14ac:dyDescent="0.25">
      <c r="A3" s="162" t="s">
        <v>271</v>
      </c>
      <c r="B3" s="162"/>
      <c r="C3" s="162"/>
      <c r="D3" s="162"/>
      <c r="E3" s="162"/>
      <c r="F3" s="162"/>
      <c r="G3" s="163"/>
      <c r="H3" s="163"/>
      <c r="I3" s="163"/>
      <c r="J3" s="161"/>
    </row>
    <row r="4" spans="1:13" ht="21.95" customHeight="1" x14ac:dyDescent="0.25">
      <c r="A4" s="162" t="s">
        <v>272</v>
      </c>
      <c r="B4" s="162"/>
      <c r="C4" s="162"/>
      <c r="D4" s="162"/>
      <c r="E4" s="164"/>
      <c r="F4" s="163"/>
      <c r="G4" s="163"/>
      <c r="H4" s="163"/>
      <c r="I4" s="163"/>
      <c r="J4" s="161"/>
    </row>
    <row r="5" spans="1:13" ht="21.95" customHeight="1" x14ac:dyDescent="0.25">
      <c r="A5" s="162" t="s">
        <v>199</v>
      </c>
      <c r="B5" s="162"/>
      <c r="C5" s="162"/>
      <c r="D5" s="162"/>
      <c r="E5" s="164"/>
      <c r="F5" s="163"/>
      <c r="G5" s="163"/>
      <c r="H5" s="163"/>
      <c r="I5" s="163"/>
      <c r="J5" s="161"/>
    </row>
    <row r="6" spans="1:13" ht="18.75" customHeight="1" thickBot="1" x14ac:dyDescent="0.2">
      <c r="A6" s="220" t="s">
        <v>246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1:13" ht="27" customHeight="1" x14ac:dyDescent="0.15">
      <c r="A7" s="223" t="s">
        <v>243</v>
      </c>
      <c r="B7" s="199"/>
      <c r="C7" s="224"/>
      <c r="D7" s="226" t="s">
        <v>4</v>
      </c>
      <c r="E7" s="226" t="s">
        <v>240</v>
      </c>
      <c r="F7" s="226"/>
      <c r="G7" s="226"/>
      <c r="H7" s="226" t="s">
        <v>241</v>
      </c>
      <c r="I7" s="226"/>
      <c r="J7" s="226"/>
      <c r="K7" s="221" t="s">
        <v>242</v>
      </c>
    </row>
    <row r="8" spans="1:13" ht="34.5" customHeight="1" x14ac:dyDescent="0.15">
      <c r="A8" s="206"/>
      <c r="B8" s="225"/>
      <c r="C8" s="219"/>
      <c r="D8" s="227"/>
      <c r="E8" s="151" t="s">
        <v>0</v>
      </c>
      <c r="F8" s="151" t="s">
        <v>1</v>
      </c>
      <c r="G8" s="152" t="s">
        <v>227</v>
      </c>
      <c r="H8" s="151" t="s">
        <v>0</v>
      </c>
      <c r="I8" s="151" t="s">
        <v>1</v>
      </c>
      <c r="J8" s="152" t="s">
        <v>227</v>
      </c>
      <c r="K8" s="222"/>
    </row>
    <row r="9" spans="1:13" ht="35.1" customHeight="1" x14ac:dyDescent="0.3">
      <c r="A9" s="217" t="s">
        <v>245</v>
      </c>
      <c r="B9" s="218"/>
      <c r="C9" s="219"/>
      <c r="D9" s="139">
        <f>SUM(D10:D12)</f>
        <v>7062</v>
      </c>
      <c r="E9" s="139">
        <f>SUM(E10,E11,E12)</f>
        <v>722</v>
      </c>
      <c r="F9" s="139">
        <f t="shared" ref="F9:G9" si="0">SUM(F10,F11,F12)</f>
        <v>722</v>
      </c>
      <c r="G9" s="139">
        <f t="shared" si="0"/>
        <v>4573</v>
      </c>
      <c r="H9" s="139">
        <f>SUM(H10:H12)</f>
        <v>2448</v>
      </c>
      <c r="I9" s="139">
        <f t="shared" ref="I9:J9" si="1">SUM(I10:I12)</f>
        <v>2448</v>
      </c>
      <c r="J9" s="139">
        <f t="shared" si="1"/>
        <v>16711</v>
      </c>
      <c r="K9" s="168">
        <f>I9/D9</f>
        <v>0.34664401019541208</v>
      </c>
    </row>
    <row r="10" spans="1:13" ht="35.1" customHeight="1" x14ac:dyDescent="0.15">
      <c r="A10" s="205" t="s">
        <v>228</v>
      </c>
      <c r="B10" s="200" t="s">
        <v>229</v>
      </c>
      <c r="C10" s="201"/>
      <c r="D10" s="166">
        <v>3348</v>
      </c>
      <c r="E10" s="157">
        <v>327</v>
      </c>
      <c r="F10" s="157">
        <v>327</v>
      </c>
      <c r="G10" s="157">
        <v>3122</v>
      </c>
      <c r="H10" s="157">
        <f>월별!D5</f>
        <v>1107</v>
      </c>
      <c r="I10" s="157">
        <f>월별!D6</f>
        <v>1107</v>
      </c>
      <c r="J10" s="157">
        <f>월별!D7</f>
        <v>11222</v>
      </c>
      <c r="K10" s="165">
        <f>I10/D10</f>
        <v>0.33064516129032256</v>
      </c>
    </row>
    <row r="11" spans="1:13" ht="35.1" customHeight="1" x14ac:dyDescent="0.15">
      <c r="A11" s="205"/>
      <c r="B11" s="200" t="s">
        <v>230</v>
      </c>
      <c r="C11" s="201"/>
      <c r="D11" s="166">
        <v>2354</v>
      </c>
      <c r="E11" s="157">
        <v>264</v>
      </c>
      <c r="F11" s="157">
        <v>264</v>
      </c>
      <c r="G11" s="157">
        <v>1320</v>
      </c>
      <c r="H11" s="157">
        <f>월별!E5</f>
        <v>1037</v>
      </c>
      <c r="I11" s="157">
        <f>월별!E6</f>
        <v>1037</v>
      </c>
      <c r="J11" s="157">
        <f>월별!E7</f>
        <v>5185</v>
      </c>
      <c r="K11" s="165">
        <f>I11/D11</f>
        <v>0.44052676295666948</v>
      </c>
    </row>
    <row r="12" spans="1:13" ht="35.1" customHeight="1" x14ac:dyDescent="0.15">
      <c r="A12" s="205"/>
      <c r="B12" s="212" t="s">
        <v>231</v>
      </c>
      <c r="C12" s="138" t="s">
        <v>232</v>
      </c>
      <c r="D12" s="208">
        <v>1360</v>
      </c>
      <c r="E12" s="158">
        <v>131</v>
      </c>
      <c r="F12" s="158">
        <v>131</v>
      </c>
      <c r="G12" s="158">
        <v>131</v>
      </c>
      <c r="H12" s="157">
        <f>월별!F5</f>
        <v>304</v>
      </c>
      <c r="I12" s="157">
        <f>월별!F6</f>
        <v>304</v>
      </c>
      <c r="J12" s="157">
        <f>월별!F7</f>
        <v>304</v>
      </c>
      <c r="K12" s="214">
        <f>I12/D12</f>
        <v>0.22352941176470589</v>
      </c>
    </row>
    <row r="13" spans="1:13" ht="35.1" customHeight="1" thickBot="1" x14ac:dyDescent="0.2">
      <c r="A13" s="210"/>
      <c r="B13" s="213"/>
      <c r="C13" s="142" t="s">
        <v>233</v>
      </c>
      <c r="D13" s="211"/>
      <c r="E13" s="159"/>
      <c r="F13" s="159"/>
      <c r="G13" s="159"/>
      <c r="H13" s="160"/>
      <c r="I13" s="160"/>
      <c r="J13" s="160"/>
      <c r="K13" s="215"/>
    </row>
    <row r="14" spans="1:13" ht="35.1" customHeight="1" thickBot="1" x14ac:dyDescent="0.2">
      <c r="A14" s="145"/>
      <c r="B14" s="145"/>
      <c r="C14" s="145"/>
      <c r="D14" s="146"/>
      <c r="E14" s="147"/>
      <c r="F14" s="147"/>
      <c r="G14" s="147"/>
      <c r="H14" s="147"/>
      <c r="I14" s="147"/>
      <c r="J14" s="147"/>
      <c r="K14" s="148"/>
    </row>
    <row r="15" spans="1:13" ht="35.1" customHeight="1" x14ac:dyDescent="0.15">
      <c r="A15" s="197" t="s">
        <v>244</v>
      </c>
      <c r="B15" s="198"/>
      <c r="C15" s="199"/>
      <c r="D15" s="169">
        <v>1114</v>
      </c>
      <c r="E15" s="153">
        <f t="shared" ref="E15:J15" si="2">SUM(E16:E20)</f>
        <v>81</v>
      </c>
      <c r="F15" s="153">
        <f t="shared" si="2"/>
        <v>81</v>
      </c>
      <c r="G15" s="153">
        <f t="shared" si="2"/>
        <v>20</v>
      </c>
      <c r="H15" s="153">
        <f t="shared" si="2"/>
        <v>101</v>
      </c>
      <c r="I15" s="153">
        <f t="shared" si="2"/>
        <v>101</v>
      </c>
      <c r="J15" s="153">
        <f t="shared" si="2"/>
        <v>24</v>
      </c>
      <c r="K15" s="154">
        <f>I15/D15</f>
        <v>9.0664272890484746E-2</v>
      </c>
    </row>
    <row r="16" spans="1:13" ht="35.1" customHeight="1" x14ac:dyDescent="0.15">
      <c r="A16" s="205" t="s">
        <v>234</v>
      </c>
      <c r="B16" s="202" t="s">
        <v>235</v>
      </c>
      <c r="C16" s="138" t="s">
        <v>236</v>
      </c>
      <c r="D16" s="208">
        <v>335</v>
      </c>
      <c r="E16" s="140">
        <v>47</v>
      </c>
      <c r="F16" s="140">
        <v>47</v>
      </c>
      <c r="G16" s="171">
        <v>12</v>
      </c>
      <c r="H16" s="140">
        <f>47</f>
        <v>47</v>
      </c>
      <c r="I16" s="140">
        <f>47</f>
        <v>47</v>
      </c>
      <c r="J16" s="171">
        <f>12</f>
        <v>12</v>
      </c>
      <c r="K16" s="209">
        <f>(I16+I17)/D16</f>
        <v>0.14029850746268657</v>
      </c>
      <c r="M16" s="17"/>
    </row>
    <row r="17" spans="1:13" ht="35.1" customHeight="1" x14ac:dyDescent="0.15">
      <c r="A17" s="205"/>
      <c r="B17" s="202"/>
      <c r="C17" s="149" t="s">
        <v>233</v>
      </c>
      <c r="D17" s="208"/>
      <c r="E17" s="140"/>
      <c r="F17" s="140"/>
      <c r="G17" s="171"/>
      <c r="H17" s="140"/>
      <c r="I17" s="140"/>
      <c r="J17" s="171"/>
      <c r="K17" s="209"/>
      <c r="M17" s="17"/>
    </row>
    <row r="18" spans="1:13" ht="35.1" customHeight="1" x14ac:dyDescent="0.15">
      <c r="A18" s="206"/>
      <c r="B18" s="203" t="s">
        <v>237</v>
      </c>
      <c r="C18" s="203"/>
      <c r="D18" s="166">
        <v>670</v>
      </c>
      <c r="E18" s="140">
        <v>34</v>
      </c>
      <c r="F18" s="140">
        <v>34</v>
      </c>
      <c r="G18" s="171">
        <v>8</v>
      </c>
      <c r="H18" s="140">
        <f>월별!I5</f>
        <v>54</v>
      </c>
      <c r="I18" s="150">
        <f>월별!I6</f>
        <v>54</v>
      </c>
      <c r="J18" s="171">
        <f>월별!I7</f>
        <v>12</v>
      </c>
      <c r="K18" s="141">
        <f>I18/D18</f>
        <v>8.0597014925373134E-2</v>
      </c>
    </row>
    <row r="19" spans="1:13" ht="35.1" customHeight="1" x14ac:dyDescent="0.15">
      <c r="A19" s="206"/>
      <c r="B19" s="203" t="s">
        <v>238</v>
      </c>
      <c r="C19" s="203"/>
      <c r="D19" s="166">
        <v>33</v>
      </c>
      <c r="E19" s="140"/>
      <c r="F19" s="140"/>
      <c r="G19" s="155"/>
      <c r="H19" s="140"/>
      <c r="I19" s="150"/>
      <c r="J19" s="155"/>
      <c r="K19" s="141">
        <f>I19/D19</f>
        <v>0</v>
      </c>
    </row>
    <row r="20" spans="1:13" ht="35.1" customHeight="1" thickBot="1" x14ac:dyDescent="0.2">
      <c r="A20" s="207"/>
      <c r="B20" s="204" t="s">
        <v>239</v>
      </c>
      <c r="C20" s="204"/>
      <c r="D20" s="167">
        <v>33</v>
      </c>
      <c r="E20" s="143"/>
      <c r="F20" s="143"/>
      <c r="G20" s="156"/>
      <c r="H20" s="143"/>
      <c r="I20" s="143"/>
      <c r="J20" s="156"/>
      <c r="K20" s="144">
        <f>I20/D20</f>
        <v>0</v>
      </c>
    </row>
    <row r="21" spans="1:13" s="6" customFormat="1" ht="14.25" customHeight="1" x14ac:dyDescent="0.15">
      <c r="A21" s="136"/>
      <c r="B21" s="136"/>
      <c r="C21" s="136"/>
      <c r="D21" s="136"/>
      <c r="E21" s="136"/>
      <c r="F21" s="136"/>
      <c r="G21" s="136"/>
      <c r="H21" s="136"/>
    </row>
    <row r="22" spans="1:13" ht="21" customHeight="1" x14ac:dyDescent="0.1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</sheetData>
  <mergeCells count="23">
    <mergeCell ref="A1:K1"/>
    <mergeCell ref="A9:C9"/>
    <mergeCell ref="A6:K6"/>
    <mergeCell ref="K7:K8"/>
    <mergeCell ref="A7:C8"/>
    <mergeCell ref="E7:G7"/>
    <mergeCell ref="H7:J7"/>
    <mergeCell ref="D7:D8"/>
    <mergeCell ref="A22:K22"/>
    <mergeCell ref="A15:C15"/>
    <mergeCell ref="B10:C10"/>
    <mergeCell ref="B16:B17"/>
    <mergeCell ref="B19:C19"/>
    <mergeCell ref="B20:C20"/>
    <mergeCell ref="B18:C18"/>
    <mergeCell ref="A16:A20"/>
    <mergeCell ref="D16:D17"/>
    <mergeCell ref="K16:K17"/>
    <mergeCell ref="A10:A13"/>
    <mergeCell ref="D12:D13"/>
    <mergeCell ref="B12:B13"/>
    <mergeCell ref="B11:C11"/>
    <mergeCell ref="K12:K13"/>
  </mergeCells>
  <phoneticPr fontId="4" type="noConversion"/>
  <pageMargins left="0.41" right="0.35" top="0.55118110236220474" bottom="0.98425196850393704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66"/>
  <sheetViews>
    <sheetView zoomScale="106" zoomScaleNormal="106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Z1"/>
    </sheetView>
  </sheetViews>
  <sheetFormatPr defaultRowHeight="13.5" x14ac:dyDescent="0.15"/>
  <cols>
    <col min="1" max="1" width="3.77734375" customWidth="1"/>
    <col min="2" max="3" width="5.7773437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  <col min="28" max="28" width="9.44140625" bestFit="1" customWidth="1"/>
  </cols>
  <sheetData>
    <row r="1" spans="1:27" ht="24.75" customHeight="1" thickBot="1" x14ac:dyDescent="0.2">
      <c r="A1" s="269" t="s">
        <v>211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0"/>
    </row>
    <row r="2" spans="1:27" ht="20.100000000000001" customHeight="1" x14ac:dyDescent="0.15">
      <c r="A2" s="270" t="s">
        <v>57</v>
      </c>
      <c r="B2" s="268" t="s">
        <v>58</v>
      </c>
      <c r="C2" s="268" t="s">
        <v>59</v>
      </c>
      <c r="D2" s="268" t="s">
        <v>60</v>
      </c>
      <c r="E2" s="268"/>
      <c r="F2" s="268"/>
      <c r="G2" s="268"/>
      <c r="H2" s="275" t="s">
        <v>223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194"/>
      <c r="Y2" s="190"/>
      <c r="Z2" s="190"/>
      <c r="AA2" s="191"/>
    </row>
    <row r="3" spans="1:27" ht="17.25" customHeight="1" x14ac:dyDescent="0.15">
      <c r="A3" s="271"/>
      <c r="B3" s="264"/>
      <c r="C3" s="264"/>
      <c r="D3" s="264" t="s">
        <v>163</v>
      </c>
      <c r="E3" s="264" t="s">
        <v>52</v>
      </c>
      <c r="F3" s="264" t="s">
        <v>53</v>
      </c>
      <c r="G3" s="264" t="s">
        <v>170</v>
      </c>
      <c r="H3" s="264" t="s">
        <v>51</v>
      </c>
      <c r="I3" s="274"/>
      <c r="J3" s="274"/>
      <c r="K3" s="274"/>
      <c r="L3" s="264" t="s">
        <v>54</v>
      </c>
      <c r="M3" s="264"/>
      <c r="N3" s="264"/>
      <c r="O3" s="264"/>
      <c r="P3" s="264" t="s">
        <v>55</v>
      </c>
      <c r="Q3" s="264"/>
      <c r="R3" s="264"/>
      <c r="S3" s="264"/>
      <c r="T3" s="264" t="s">
        <v>56</v>
      </c>
      <c r="U3" s="264"/>
      <c r="V3" s="264"/>
      <c r="W3" s="265"/>
      <c r="X3" s="263" t="s">
        <v>249</v>
      </c>
      <c r="Y3" s="264"/>
      <c r="Z3" s="264"/>
      <c r="AA3" s="265"/>
    </row>
    <row r="4" spans="1:27" ht="26.25" customHeight="1" thickBot="1" x14ac:dyDescent="0.2">
      <c r="A4" s="272"/>
      <c r="B4" s="273"/>
      <c r="C4" s="273"/>
      <c r="D4" s="273"/>
      <c r="E4" s="273"/>
      <c r="F4" s="273"/>
      <c r="G4" s="273"/>
      <c r="H4" s="68" t="s">
        <v>48</v>
      </c>
      <c r="I4" s="68" t="s">
        <v>52</v>
      </c>
      <c r="J4" s="68" t="s">
        <v>53</v>
      </c>
      <c r="K4" s="69" t="s">
        <v>189</v>
      </c>
      <c r="L4" s="68" t="s">
        <v>48</v>
      </c>
      <c r="M4" s="68" t="s">
        <v>52</v>
      </c>
      <c r="N4" s="68" t="s">
        <v>53</v>
      </c>
      <c r="O4" s="69" t="s">
        <v>189</v>
      </c>
      <c r="P4" s="68" t="s">
        <v>48</v>
      </c>
      <c r="Q4" s="68" t="s">
        <v>52</v>
      </c>
      <c r="R4" s="68" t="s">
        <v>53</v>
      </c>
      <c r="S4" s="69" t="s">
        <v>189</v>
      </c>
      <c r="T4" s="70" t="s">
        <v>48</v>
      </c>
      <c r="U4" s="70" t="s">
        <v>52</v>
      </c>
      <c r="V4" s="70" t="s">
        <v>53</v>
      </c>
      <c r="W4" s="71" t="s">
        <v>189</v>
      </c>
      <c r="X4" s="185" t="s">
        <v>48</v>
      </c>
      <c r="Y4" s="70" t="s">
        <v>52</v>
      </c>
      <c r="Z4" s="70" t="s">
        <v>53</v>
      </c>
      <c r="AA4" s="71" t="s">
        <v>189</v>
      </c>
    </row>
    <row r="5" spans="1:27" ht="23.25" customHeight="1" thickTop="1" thickBot="1" x14ac:dyDescent="0.2">
      <c r="A5" s="121" t="s">
        <v>159</v>
      </c>
      <c r="B5" s="112"/>
      <c r="C5" s="112"/>
      <c r="D5" s="113"/>
      <c r="E5" s="115">
        <f>SUM(E6:E66)</f>
        <v>277</v>
      </c>
      <c r="F5" s="115">
        <f>SUM(F6:F66)</f>
        <v>277</v>
      </c>
      <c r="G5" s="115">
        <f>SUM(G6:G66)</f>
        <v>277</v>
      </c>
      <c r="H5" s="115">
        <v>0</v>
      </c>
      <c r="I5" s="115">
        <f>SUM(I6:I66)</f>
        <v>277</v>
      </c>
      <c r="J5" s="115">
        <f>SUM(J6:J66)</f>
        <v>277</v>
      </c>
      <c r="K5" s="115">
        <f>SUM(K6:K66)</f>
        <v>277</v>
      </c>
      <c r="L5" s="115"/>
      <c r="M5" s="115">
        <f>SUM(M6:M66)</f>
        <v>0</v>
      </c>
      <c r="N5" s="115">
        <f>SUM(N6:N66)</f>
        <v>0</v>
      </c>
      <c r="O5" s="115">
        <f>SUM(O6:O66)</f>
        <v>0</v>
      </c>
      <c r="P5" s="115"/>
      <c r="Q5" s="115">
        <f>SUM(Q6:Q66)</f>
        <v>0</v>
      </c>
      <c r="R5" s="115">
        <f>SUM(R6:R66)</f>
        <v>0</v>
      </c>
      <c r="S5" s="115">
        <f>SUM(S6:S66)</f>
        <v>0</v>
      </c>
      <c r="T5" s="115"/>
      <c r="U5" s="115">
        <f>SUM(U6:U66)</f>
        <v>0</v>
      </c>
      <c r="V5" s="115">
        <f>SUM(V6:V66)</f>
        <v>0</v>
      </c>
      <c r="W5" s="116">
        <f>SUM(W6:W66)</f>
        <v>0</v>
      </c>
      <c r="X5" s="192"/>
      <c r="Y5" s="115">
        <f>SUM(Y6:Y66)</f>
        <v>0</v>
      </c>
      <c r="Z5" s="115">
        <f>SUM(Z6:Z66)</f>
        <v>0</v>
      </c>
      <c r="AA5" s="116">
        <f>SUM(AA6:AA66)</f>
        <v>0</v>
      </c>
    </row>
    <row r="6" spans="1:27" s="14" customFormat="1" ht="20.100000000000001" customHeight="1" x14ac:dyDescent="0.15">
      <c r="A6" s="267" t="s">
        <v>61</v>
      </c>
      <c r="B6" s="268" t="s">
        <v>190</v>
      </c>
      <c r="C6" s="94" t="s">
        <v>62</v>
      </c>
      <c r="D6" s="94">
        <v>1</v>
      </c>
      <c r="E6" s="117">
        <f>SUM(I6,M6,Q6,U6)</f>
        <v>18</v>
      </c>
      <c r="F6" s="117">
        <f t="shared" ref="F6:G7" si="0">SUM(J6,N6,R6,V6)</f>
        <v>18</v>
      </c>
      <c r="G6" s="117">
        <f t="shared" si="0"/>
        <v>18</v>
      </c>
      <c r="H6" s="118">
        <v>44244</v>
      </c>
      <c r="I6" s="119">
        <v>18</v>
      </c>
      <c r="J6" s="119">
        <v>18</v>
      </c>
      <c r="K6" s="119">
        <v>18</v>
      </c>
      <c r="L6" s="118"/>
      <c r="M6" s="119"/>
      <c r="N6" s="119"/>
      <c r="O6" s="119"/>
      <c r="P6" s="118"/>
      <c r="Q6" s="119"/>
      <c r="R6" s="119"/>
      <c r="S6" s="119"/>
      <c r="T6" s="118"/>
      <c r="U6" s="119"/>
      <c r="V6" s="119"/>
      <c r="W6" s="120"/>
      <c r="X6" s="193"/>
      <c r="Y6" s="119"/>
      <c r="Z6" s="119"/>
      <c r="AA6" s="120"/>
    </row>
    <row r="7" spans="1:27" s="14" customFormat="1" ht="20.100000000000001" customHeight="1" x14ac:dyDescent="0.15">
      <c r="A7" s="266"/>
      <c r="B7" s="264"/>
      <c r="C7" s="56" t="s">
        <v>63</v>
      </c>
      <c r="D7" s="56">
        <v>1</v>
      </c>
      <c r="E7" s="57">
        <f>SUM(I7,M7,Q7,U7)</f>
        <v>2</v>
      </c>
      <c r="F7" s="57">
        <f t="shared" si="0"/>
        <v>2</v>
      </c>
      <c r="G7" s="57">
        <f t="shared" si="0"/>
        <v>2</v>
      </c>
      <c r="H7" s="58">
        <v>44257</v>
      </c>
      <c r="I7" s="59">
        <v>2</v>
      </c>
      <c r="J7" s="59">
        <v>2</v>
      </c>
      <c r="K7" s="59">
        <v>2</v>
      </c>
      <c r="L7" s="58"/>
      <c r="M7" s="59"/>
      <c r="N7" s="59"/>
      <c r="O7" s="59"/>
      <c r="P7" s="58"/>
      <c r="Q7" s="59"/>
      <c r="R7" s="59"/>
      <c r="S7" s="59"/>
      <c r="T7" s="58"/>
      <c r="U7" s="59"/>
      <c r="V7" s="59"/>
      <c r="W7" s="60"/>
      <c r="X7" s="188"/>
      <c r="Y7" s="59"/>
      <c r="Z7" s="59"/>
      <c r="AA7" s="60"/>
    </row>
    <row r="8" spans="1:27" s="14" customFormat="1" ht="20.100000000000001" customHeight="1" x14ac:dyDescent="0.15">
      <c r="A8" s="266"/>
      <c r="B8" s="264" t="s">
        <v>65</v>
      </c>
      <c r="C8" s="56" t="s">
        <v>66</v>
      </c>
      <c r="D8" s="170">
        <v>1</v>
      </c>
      <c r="E8" s="57">
        <f t="shared" ref="E8:E66" si="1">SUM(I8,M8,Q8,U8)</f>
        <v>0</v>
      </c>
      <c r="F8" s="57">
        <f t="shared" ref="F8:F66" si="2">SUM(J8,N8,R8,V8)</f>
        <v>0</v>
      </c>
      <c r="G8" s="57">
        <f t="shared" ref="G8:G66" si="3">SUM(K8,O8,S8,W8)</f>
        <v>0</v>
      </c>
      <c r="H8" s="58"/>
      <c r="I8" s="59"/>
      <c r="J8" s="59"/>
      <c r="K8" s="59"/>
      <c r="L8" s="58"/>
      <c r="M8" s="59"/>
      <c r="N8" s="59"/>
      <c r="O8" s="59"/>
      <c r="P8" s="58"/>
      <c r="Q8" s="59"/>
      <c r="R8" s="59"/>
      <c r="S8" s="59"/>
      <c r="T8" s="58"/>
      <c r="U8" s="59"/>
      <c r="V8" s="59"/>
      <c r="W8" s="60"/>
      <c r="X8" s="188"/>
      <c r="Y8" s="59"/>
      <c r="Z8" s="59"/>
      <c r="AA8" s="60"/>
    </row>
    <row r="9" spans="1:27" s="14" customFormat="1" ht="20.100000000000001" customHeight="1" x14ac:dyDescent="0.15">
      <c r="A9" s="266"/>
      <c r="B9" s="264"/>
      <c r="C9" s="56" t="s">
        <v>67</v>
      </c>
      <c r="D9" s="170">
        <v>1</v>
      </c>
      <c r="E9" s="57">
        <f t="shared" si="1"/>
        <v>0</v>
      </c>
      <c r="F9" s="57">
        <f t="shared" si="2"/>
        <v>0</v>
      </c>
      <c r="G9" s="57">
        <f t="shared" si="3"/>
        <v>0</v>
      </c>
      <c r="H9" s="58"/>
      <c r="I9" s="59"/>
      <c r="J9" s="59"/>
      <c r="K9" s="59"/>
      <c r="L9" s="58"/>
      <c r="M9" s="59"/>
      <c r="N9" s="59"/>
      <c r="O9" s="59"/>
      <c r="P9" s="58"/>
      <c r="Q9" s="59"/>
      <c r="R9" s="59"/>
      <c r="S9" s="59"/>
      <c r="T9" s="58"/>
      <c r="U9" s="59"/>
      <c r="V9" s="59"/>
      <c r="W9" s="60"/>
      <c r="X9" s="188"/>
      <c r="Y9" s="59"/>
      <c r="Z9" s="59"/>
      <c r="AA9" s="60"/>
    </row>
    <row r="10" spans="1:27" s="14" customFormat="1" ht="20.100000000000001" customHeight="1" x14ac:dyDescent="0.15">
      <c r="A10" s="266"/>
      <c r="B10" s="264"/>
      <c r="C10" s="56" t="s">
        <v>68</v>
      </c>
      <c r="D10" s="170">
        <v>1</v>
      </c>
      <c r="E10" s="57">
        <f t="shared" si="1"/>
        <v>2</v>
      </c>
      <c r="F10" s="57">
        <f t="shared" si="2"/>
        <v>2</v>
      </c>
      <c r="G10" s="57">
        <f t="shared" si="3"/>
        <v>2</v>
      </c>
      <c r="H10" s="58">
        <v>44267</v>
      </c>
      <c r="I10" s="59">
        <v>2</v>
      </c>
      <c r="J10" s="59">
        <v>2</v>
      </c>
      <c r="K10" s="59">
        <v>2</v>
      </c>
      <c r="L10" s="58"/>
      <c r="M10" s="59"/>
      <c r="N10" s="59"/>
      <c r="O10" s="59"/>
      <c r="P10" s="58"/>
      <c r="Q10" s="59"/>
      <c r="R10" s="59"/>
      <c r="S10" s="59"/>
      <c r="T10" s="58"/>
      <c r="U10" s="59"/>
      <c r="V10" s="59"/>
      <c r="W10" s="60"/>
      <c r="X10" s="188"/>
      <c r="Y10" s="59"/>
      <c r="Z10" s="59"/>
      <c r="AA10" s="60"/>
    </row>
    <row r="11" spans="1:27" s="14" customFormat="1" ht="20.100000000000001" customHeight="1" x14ac:dyDescent="0.15">
      <c r="A11" s="266"/>
      <c r="B11" s="264"/>
      <c r="C11" s="56" t="s">
        <v>69</v>
      </c>
      <c r="D11" s="170">
        <v>1</v>
      </c>
      <c r="E11" s="57">
        <f t="shared" si="1"/>
        <v>5</v>
      </c>
      <c r="F11" s="57">
        <f t="shared" si="2"/>
        <v>5</v>
      </c>
      <c r="G11" s="57">
        <f t="shared" si="3"/>
        <v>5</v>
      </c>
      <c r="H11" s="58">
        <v>44271</v>
      </c>
      <c r="I11" s="59">
        <v>5</v>
      </c>
      <c r="J11" s="59">
        <v>5</v>
      </c>
      <c r="K11" s="59">
        <v>5</v>
      </c>
      <c r="L11" s="58"/>
      <c r="M11" s="59"/>
      <c r="N11" s="59"/>
      <c r="O11" s="59"/>
      <c r="P11" s="58"/>
      <c r="Q11" s="59"/>
      <c r="R11" s="59"/>
      <c r="S11" s="59"/>
      <c r="T11" s="58"/>
      <c r="U11" s="59"/>
      <c r="V11" s="59"/>
      <c r="W11" s="60"/>
      <c r="X11" s="188"/>
      <c r="Y11" s="59"/>
      <c r="Z11" s="59"/>
      <c r="AA11" s="60"/>
    </row>
    <row r="12" spans="1:27" s="14" customFormat="1" ht="20.100000000000001" customHeight="1" x14ac:dyDescent="0.15">
      <c r="A12" s="266"/>
      <c r="B12" s="264"/>
      <c r="C12" s="56" t="s">
        <v>70</v>
      </c>
      <c r="D12" s="170">
        <v>1</v>
      </c>
      <c r="E12" s="57">
        <f t="shared" si="1"/>
        <v>6</v>
      </c>
      <c r="F12" s="57">
        <f t="shared" si="2"/>
        <v>6</v>
      </c>
      <c r="G12" s="57">
        <f t="shared" si="3"/>
        <v>6</v>
      </c>
      <c r="H12" s="58">
        <v>44270</v>
      </c>
      <c r="I12" s="59">
        <v>6</v>
      </c>
      <c r="J12" s="59">
        <v>6</v>
      </c>
      <c r="K12" s="59">
        <v>6</v>
      </c>
      <c r="L12" s="58"/>
      <c r="M12" s="59"/>
      <c r="N12" s="59"/>
      <c r="O12" s="59"/>
      <c r="P12" s="58"/>
      <c r="Q12" s="59"/>
      <c r="R12" s="59"/>
      <c r="S12" s="59"/>
      <c r="T12" s="58"/>
      <c r="U12" s="59"/>
      <c r="V12" s="59"/>
      <c r="W12" s="60"/>
      <c r="X12" s="188"/>
      <c r="Y12" s="59"/>
      <c r="Z12" s="59"/>
      <c r="AA12" s="60"/>
    </row>
    <row r="13" spans="1:27" s="14" customFormat="1" ht="20.100000000000001" customHeight="1" x14ac:dyDescent="0.15">
      <c r="A13" s="266"/>
      <c r="B13" s="264" t="s">
        <v>72</v>
      </c>
      <c r="C13" s="56" t="s">
        <v>73</v>
      </c>
      <c r="D13" s="170">
        <v>1</v>
      </c>
      <c r="E13" s="57">
        <f t="shared" si="1"/>
        <v>4</v>
      </c>
      <c r="F13" s="57">
        <f t="shared" si="2"/>
        <v>4</v>
      </c>
      <c r="G13" s="57">
        <f t="shared" si="3"/>
        <v>4</v>
      </c>
      <c r="H13" s="58">
        <v>44266</v>
      </c>
      <c r="I13" s="59">
        <v>4</v>
      </c>
      <c r="J13" s="59">
        <v>4</v>
      </c>
      <c r="K13" s="59">
        <v>4</v>
      </c>
      <c r="L13" s="58"/>
      <c r="M13" s="59"/>
      <c r="N13" s="59"/>
      <c r="O13" s="59"/>
      <c r="P13" s="58"/>
      <c r="Q13" s="59"/>
      <c r="R13" s="59"/>
      <c r="S13" s="59"/>
      <c r="T13" s="58"/>
      <c r="U13" s="59"/>
      <c r="V13" s="59"/>
      <c r="W13" s="60"/>
      <c r="X13" s="188"/>
      <c r="Y13" s="59"/>
      <c r="Z13" s="59"/>
      <c r="AA13" s="60"/>
    </row>
    <row r="14" spans="1:27" s="14" customFormat="1" ht="20.100000000000001" customHeight="1" x14ac:dyDescent="0.15">
      <c r="A14" s="266"/>
      <c r="B14" s="264"/>
      <c r="C14" s="56" t="s">
        <v>74</v>
      </c>
      <c r="D14" s="170">
        <v>1</v>
      </c>
      <c r="E14" s="57">
        <f t="shared" si="1"/>
        <v>3</v>
      </c>
      <c r="F14" s="57">
        <f t="shared" si="2"/>
        <v>3</v>
      </c>
      <c r="G14" s="57">
        <f t="shared" si="3"/>
        <v>3</v>
      </c>
      <c r="H14" s="58">
        <v>44266</v>
      </c>
      <c r="I14" s="59">
        <v>3</v>
      </c>
      <c r="J14" s="59">
        <v>3</v>
      </c>
      <c r="K14" s="59">
        <v>3</v>
      </c>
      <c r="L14" s="58"/>
      <c r="M14" s="59"/>
      <c r="N14" s="59"/>
      <c r="O14" s="59"/>
      <c r="P14" s="58"/>
      <c r="Q14" s="59"/>
      <c r="R14" s="59"/>
      <c r="S14" s="59"/>
      <c r="T14" s="58"/>
      <c r="U14" s="59"/>
      <c r="V14" s="59"/>
      <c r="W14" s="60"/>
      <c r="X14" s="188"/>
      <c r="Y14" s="59"/>
      <c r="Z14" s="59"/>
      <c r="AA14" s="60"/>
    </row>
    <row r="15" spans="1:27" s="14" customFormat="1" ht="20.100000000000001" customHeight="1" x14ac:dyDescent="0.15">
      <c r="A15" s="266"/>
      <c r="B15" s="264"/>
      <c r="C15" s="56" t="s">
        <v>75</v>
      </c>
      <c r="D15" s="170">
        <v>1</v>
      </c>
      <c r="E15" s="57">
        <f t="shared" si="1"/>
        <v>17</v>
      </c>
      <c r="F15" s="57">
        <f t="shared" si="2"/>
        <v>17</v>
      </c>
      <c r="G15" s="57">
        <f t="shared" si="3"/>
        <v>17</v>
      </c>
      <c r="H15" s="58">
        <v>44266</v>
      </c>
      <c r="I15" s="59">
        <v>17</v>
      </c>
      <c r="J15" s="59">
        <v>17</v>
      </c>
      <c r="K15" s="59">
        <v>17</v>
      </c>
      <c r="L15" s="58"/>
      <c r="M15" s="59"/>
      <c r="N15" s="59"/>
      <c r="O15" s="59"/>
      <c r="P15" s="58"/>
      <c r="Q15" s="59"/>
      <c r="R15" s="59"/>
      <c r="S15" s="59"/>
      <c r="T15" s="58"/>
      <c r="U15" s="59"/>
      <c r="V15" s="59"/>
      <c r="W15" s="60"/>
      <c r="X15" s="188"/>
      <c r="Y15" s="59"/>
      <c r="Z15" s="59"/>
      <c r="AA15" s="60"/>
    </row>
    <row r="16" spans="1:27" s="14" customFormat="1" ht="20.100000000000001" customHeight="1" x14ac:dyDescent="0.15">
      <c r="A16" s="266"/>
      <c r="B16" s="264" t="s">
        <v>71</v>
      </c>
      <c r="C16" s="56" t="s">
        <v>76</v>
      </c>
      <c r="D16" s="170"/>
      <c r="E16" s="57">
        <f t="shared" si="1"/>
        <v>0</v>
      </c>
      <c r="F16" s="57">
        <f t="shared" si="2"/>
        <v>0</v>
      </c>
      <c r="G16" s="57">
        <f t="shared" si="3"/>
        <v>0</v>
      </c>
      <c r="H16" s="58"/>
      <c r="I16" s="59"/>
      <c r="J16" s="59"/>
      <c r="K16" s="59"/>
      <c r="L16" s="58"/>
      <c r="M16" s="59"/>
      <c r="N16" s="59"/>
      <c r="O16" s="59"/>
      <c r="P16" s="58"/>
      <c r="Q16" s="59"/>
      <c r="R16" s="59"/>
      <c r="S16" s="59"/>
      <c r="T16" s="58"/>
      <c r="U16" s="59"/>
      <c r="V16" s="59"/>
      <c r="W16" s="60"/>
      <c r="X16" s="188"/>
      <c r="Y16" s="59"/>
      <c r="Z16" s="59"/>
      <c r="AA16" s="60"/>
    </row>
    <row r="17" spans="1:28" s="14" customFormat="1" ht="20.100000000000001" customHeight="1" x14ac:dyDescent="0.15">
      <c r="A17" s="266"/>
      <c r="B17" s="264"/>
      <c r="C17" s="56" t="s">
        <v>77</v>
      </c>
      <c r="D17" s="170">
        <f>'무의도서별(의과)'!D17</f>
        <v>1</v>
      </c>
      <c r="E17" s="57">
        <f t="shared" si="1"/>
        <v>10</v>
      </c>
      <c r="F17" s="57">
        <f t="shared" si="2"/>
        <v>10</v>
      </c>
      <c r="G17" s="57">
        <f t="shared" si="3"/>
        <v>10</v>
      </c>
      <c r="H17" s="58">
        <v>44229</v>
      </c>
      <c r="I17" s="59">
        <v>10</v>
      </c>
      <c r="J17" s="59">
        <v>10</v>
      </c>
      <c r="K17" s="59">
        <v>10</v>
      </c>
      <c r="L17" s="58"/>
      <c r="M17" s="59"/>
      <c r="N17" s="59"/>
      <c r="O17" s="59"/>
      <c r="P17" s="58"/>
      <c r="Q17" s="59"/>
      <c r="R17" s="59"/>
      <c r="S17" s="59"/>
      <c r="T17" s="58"/>
      <c r="U17" s="59"/>
      <c r="V17" s="59"/>
      <c r="W17" s="60"/>
      <c r="X17" s="188"/>
      <c r="Y17" s="59"/>
      <c r="Z17" s="59"/>
      <c r="AA17" s="60"/>
    </row>
    <row r="18" spans="1:28" s="14" customFormat="1" ht="20.100000000000001" customHeight="1" x14ac:dyDescent="0.15">
      <c r="A18" s="266"/>
      <c r="B18" s="264"/>
      <c r="C18" s="56" t="s">
        <v>78</v>
      </c>
      <c r="D18" s="195">
        <f>'무의도서별(의과)'!D18</f>
        <v>1</v>
      </c>
      <c r="E18" s="57">
        <f t="shared" si="1"/>
        <v>1</v>
      </c>
      <c r="F18" s="57">
        <f t="shared" si="2"/>
        <v>1</v>
      </c>
      <c r="G18" s="57">
        <f t="shared" si="3"/>
        <v>1</v>
      </c>
      <c r="H18" s="58">
        <v>44229</v>
      </c>
      <c r="I18" s="59">
        <v>1</v>
      </c>
      <c r="J18" s="59">
        <v>1</v>
      </c>
      <c r="K18" s="59">
        <v>1</v>
      </c>
      <c r="L18" s="58"/>
      <c r="M18" s="59"/>
      <c r="N18" s="59"/>
      <c r="O18" s="59"/>
      <c r="P18" s="58"/>
      <c r="Q18" s="59"/>
      <c r="R18" s="59"/>
      <c r="S18" s="59"/>
      <c r="T18" s="58"/>
      <c r="U18" s="59"/>
      <c r="V18" s="59"/>
      <c r="W18" s="60"/>
      <c r="X18" s="188"/>
      <c r="Y18" s="59"/>
      <c r="Z18" s="59"/>
      <c r="AA18" s="60"/>
    </row>
    <row r="19" spans="1:28" s="14" customFormat="1" ht="20.100000000000001" customHeight="1" x14ac:dyDescent="0.15">
      <c r="A19" s="266"/>
      <c r="B19" s="264"/>
      <c r="C19" s="56" t="s">
        <v>79</v>
      </c>
      <c r="D19" s="170">
        <v>1</v>
      </c>
      <c r="E19" s="57">
        <f t="shared" si="1"/>
        <v>0</v>
      </c>
      <c r="F19" s="57">
        <f t="shared" si="2"/>
        <v>0</v>
      </c>
      <c r="G19" s="57">
        <f t="shared" si="3"/>
        <v>0</v>
      </c>
      <c r="H19" s="58"/>
      <c r="I19" s="59"/>
      <c r="J19" s="59"/>
      <c r="K19" s="59"/>
      <c r="L19" s="58"/>
      <c r="M19" s="59"/>
      <c r="N19" s="59"/>
      <c r="O19" s="59"/>
      <c r="P19" s="58"/>
      <c r="Q19" s="59"/>
      <c r="R19" s="59"/>
      <c r="S19" s="59"/>
      <c r="T19" s="58"/>
      <c r="U19" s="59"/>
      <c r="V19" s="59"/>
      <c r="W19" s="60"/>
      <c r="X19" s="188"/>
      <c r="Y19" s="59"/>
      <c r="Z19" s="59"/>
      <c r="AA19" s="60"/>
      <c r="AB19" s="16"/>
    </row>
    <row r="20" spans="1:28" s="14" customFormat="1" ht="20.100000000000001" customHeight="1" x14ac:dyDescent="0.15">
      <c r="A20" s="266"/>
      <c r="B20" s="264"/>
      <c r="C20" s="56" t="s">
        <v>80</v>
      </c>
      <c r="D20" s="170">
        <v>1</v>
      </c>
      <c r="E20" s="57">
        <f t="shared" si="1"/>
        <v>0</v>
      </c>
      <c r="F20" s="57">
        <f t="shared" si="2"/>
        <v>0</v>
      </c>
      <c r="G20" s="57">
        <f t="shared" si="3"/>
        <v>0</v>
      </c>
      <c r="H20" s="58"/>
      <c r="I20" s="59"/>
      <c r="J20" s="59"/>
      <c r="K20" s="59"/>
      <c r="L20" s="58"/>
      <c r="M20" s="59"/>
      <c r="N20" s="59"/>
      <c r="O20" s="59"/>
      <c r="P20" s="58"/>
      <c r="Q20" s="59"/>
      <c r="R20" s="59"/>
      <c r="S20" s="59"/>
      <c r="T20" s="58"/>
      <c r="U20" s="59"/>
      <c r="V20" s="59"/>
      <c r="W20" s="60"/>
      <c r="X20" s="188"/>
      <c r="Y20" s="59"/>
      <c r="Z20" s="59"/>
      <c r="AA20" s="60"/>
      <c r="AB20" s="16"/>
    </row>
    <row r="21" spans="1:28" s="14" customFormat="1" ht="20.100000000000001" customHeight="1" x14ac:dyDescent="0.15">
      <c r="A21" s="266"/>
      <c r="B21" s="264"/>
      <c r="C21" s="56" t="s">
        <v>200</v>
      </c>
      <c r="D21" s="170">
        <v>1</v>
      </c>
      <c r="E21" s="57">
        <f t="shared" si="1"/>
        <v>6</v>
      </c>
      <c r="F21" s="57">
        <f t="shared" si="2"/>
        <v>6</v>
      </c>
      <c r="G21" s="57">
        <f t="shared" si="3"/>
        <v>6</v>
      </c>
      <c r="H21" s="58">
        <v>44260</v>
      </c>
      <c r="I21" s="59">
        <v>6</v>
      </c>
      <c r="J21" s="59">
        <v>6</v>
      </c>
      <c r="K21" s="59">
        <v>6</v>
      </c>
      <c r="L21" s="58"/>
      <c r="M21" s="59"/>
      <c r="N21" s="59"/>
      <c r="O21" s="59"/>
      <c r="P21" s="58"/>
      <c r="Q21" s="59"/>
      <c r="R21" s="59"/>
      <c r="S21" s="59"/>
      <c r="T21" s="58"/>
      <c r="U21" s="59"/>
      <c r="V21" s="59"/>
      <c r="W21" s="60"/>
      <c r="X21" s="188"/>
      <c r="Y21" s="59"/>
      <c r="Z21" s="59"/>
      <c r="AA21" s="60"/>
      <c r="AB21" s="16"/>
    </row>
    <row r="22" spans="1:28" s="14" customFormat="1" ht="20.100000000000001" customHeight="1" x14ac:dyDescent="0.15">
      <c r="A22" s="266"/>
      <c r="B22" s="264"/>
      <c r="C22" s="56" t="s">
        <v>81</v>
      </c>
      <c r="D22" s="170">
        <v>1</v>
      </c>
      <c r="E22" s="57">
        <f t="shared" si="1"/>
        <v>0</v>
      </c>
      <c r="F22" s="57">
        <f t="shared" si="2"/>
        <v>0</v>
      </c>
      <c r="G22" s="57">
        <f t="shared" si="3"/>
        <v>0</v>
      </c>
      <c r="H22" s="58"/>
      <c r="I22" s="59"/>
      <c r="J22" s="59"/>
      <c r="K22" s="59"/>
      <c r="L22" s="58"/>
      <c r="M22" s="59"/>
      <c r="N22" s="59"/>
      <c r="O22" s="59"/>
      <c r="P22" s="58"/>
      <c r="Q22" s="59"/>
      <c r="R22" s="59"/>
      <c r="S22" s="59"/>
      <c r="T22" s="58"/>
      <c r="U22" s="59"/>
      <c r="V22" s="59"/>
      <c r="W22" s="60"/>
      <c r="X22" s="188"/>
      <c r="Y22" s="59"/>
      <c r="Z22" s="59"/>
      <c r="AA22" s="60"/>
    </row>
    <row r="23" spans="1:28" s="14" customFormat="1" ht="20.100000000000001" customHeight="1" x14ac:dyDescent="0.15">
      <c r="A23" s="266"/>
      <c r="B23" s="56" t="s">
        <v>82</v>
      </c>
      <c r="C23" s="56" t="s">
        <v>83</v>
      </c>
      <c r="D23" s="170">
        <v>1</v>
      </c>
      <c r="E23" s="57">
        <f t="shared" si="1"/>
        <v>0</v>
      </c>
      <c r="F23" s="57">
        <f t="shared" si="2"/>
        <v>0</v>
      </c>
      <c r="G23" s="57">
        <f t="shared" si="3"/>
        <v>0</v>
      </c>
      <c r="H23" s="58"/>
      <c r="I23" s="59"/>
      <c r="J23" s="59"/>
      <c r="K23" s="59"/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59"/>
      <c r="W23" s="60"/>
      <c r="X23" s="188"/>
      <c r="Y23" s="59"/>
      <c r="Z23" s="59"/>
      <c r="AA23" s="60"/>
    </row>
    <row r="24" spans="1:28" s="14" customFormat="1" ht="20.100000000000001" customHeight="1" x14ac:dyDescent="0.15">
      <c r="A24" s="266"/>
      <c r="B24" s="56" t="s">
        <v>84</v>
      </c>
      <c r="C24" s="56" t="s">
        <v>85</v>
      </c>
      <c r="D24" s="170">
        <v>1</v>
      </c>
      <c r="E24" s="57">
        <f t="shared" si="1"/>
        <v>1</v>
      </c>
      <c r="F24" s="57">
        <f t="shared" si="2"/>
        <v>1</v>
      </c>
      <c r="G24" s="57">
        <f t="shared" si="3"/>
        <v>1</v>
      </c>
      <c r="H24" s="58">
        <v>44243</v>
      </c>
      <c r="I24" s="59">
        <v>1</v>
      </c>
      <c r="J24" s="59">
        <v>1</v>
      </c>
      <c r="K24" s="59">
        <v>1</v>
      </c>
      <c r="L24" s="58"/>
      <c r="M24" s="59"/>
      <c r="N24" s="59"/>
      <c r="O24" s="59"/>
      <c r="P24" s="58"/>
      <c r="Q24" s="59"/>
      <c r="R24" s="59"/>
      <c r="S24" s="59"/>
      <c r="T24" s="58"/>
      <c r="U24" s="59"/>
      <c r="V24" s="59"/>
      <c r="W24" s="60"/>
      <c r="X24" s="188"/>
      <c r="Y24" s="59"/>
      <c r="Z24" s="59"/>
      <c r="AA24" s="60"/>
    </row>
    <row r="25" spans="1:28" s="14" customFormat="1" ht="20.100000000000001" customHeight="1" x14ac:dyDescent="0.15">
      <c r="A25" s="266" t="s">
        <v>131</v>
      </c>
      <c r="B25" s="264" t="s">
        <v>86</v>
      </c>
      <c r="C25" s="56" t="s">
        <v>87</v>
      </c>
      <c r="D25" s="170">
        <v>1</v>
      </c>
      <c r="E25" s="57">
        <f t="shared" si="1"/>
        <v>15</v>
      </c>
      <c r="F25" s="57">
        <f t="shared" si="2"/>
        <v>15</v>
      </c>
      <c r="G25" s="57">
        <f t="shared" si="3"/>
        <v>15</v>
      </c>
      <c r="H25" s="58">
        <v>44273</v>
      </c>
      <c r="I25" s="59">
        <v>15</v>
      </c>
      <c r="J25" s="59">
        <v>15</v>
      </c>
      <c r="K25" s="59">
        <v>15</v>
      </c>
      <c r="L25" s="58"/>
      <c r="M25" s="59"/>
      <c r="N25" s="59"/>
      <c r="O25" s="59"/>
      <c r="P25" s="58"/>
      <c r="Q25" s="59"/>
      <c r="R25" s="59"/>
      <c r="S25" s="59"/>
      <c r="T25" s="58"/>
      <c r="U25" s="59"/>
      <c r="V25" s="59"/>
      <c r="W25" s="60"/>
      <c r="X25" s="188"/>
      <c r="Y25" s="59"/>
      <c r="Z25" s="59"/>
      <c r="AA25" s="60"/>
      <c r="AB25" s="16"/>
    </row>
    <row r="26" spans="1:28" s="14" customFormat="1" ht="20.100000000000001" customHeight="1" x14ac:dyDescent="0.15">
      <c r="A26" s="266"/>
      <c r="B26" s="264"/>
      <c r="C26" s="56" t="s">
        <v>89</v>
      </c>
      <c r="D26" s="170">
        <v>1</v>
      </c>
      <c r="E26" s="57">
        <f t="shared" si="1"/>
        <v>1</v>
      </c>
      <c r="F26" s="57">
        <f t="shared" si="2"/>
        <v>1</v>
      </c>
      <c r="G26" s="57">
        <f t="shared" si="3"/>
        <v>1</v>
      </c>
      <c r="H26" s="58">
        <v>44273</v>
      </c>
      <c r="I26" s="59">
        <v>1</v>
      </c>
      <c r="J26" s="59">
        <v>1</v>
      </c>
      <c r="K26" s="59">
        <v>1</v>
      </c>
      <c r="L26" s="58"/>
      <c r="M26" s="59"/>
      <c r="N26" s="59"/>
      <c r="O26" s="59"/>
      <c r="P26" s="58"/>
      <c r="Q26" s="59"/>
      <c r="R26" s="59"/>
      <c r="S26" s="59"/>
      <c r="T26" s="58"/>
      <c r="U26" s="59"/>
      <c r="V26" s="59"/>
      <c r="W26" s="60"/>
      <c r="X26" s="188"/>
      <c r="Y26" s="59"/>
      <c r="Z26" s="59"/>
      <c r="AA26" s="60"/>
    </row>
    <row r="27" spans="1:28" s="14" customFormat="1" ht="20.100000000000001" customHeight="1" x14ac:dyDescent="0.15">
      <c r="A27" s="266"/>
      <c r="B27" s="264" t="s">
        <v>88</v>
      </c>
      <c r="C27" s="56" t="s">
        <v>90</v>
      </c>
      <c r="D27" s="170">
        <v>1</v>
      </c>
      <c r="E27" s="57">
        <f t="shared" si="1"/>
        <v>4</v>
      </c>
      <c r="F27" s="57">
        <f t="shared" si="2"/>
        <v>4</v>
      </c>
      <c r="G27" s="57">
        <f t="shared" si="3"/>
        <v>4</v>
      </c>
      <c r="H27" s="58">
        <v>44230</v>
      </c>
      <c r="I27" s="59">
        <v>4</v>
      </c>
      <c r="J27" s="59">
        <v>4</v>
      </c>
      <c r="K27" s="59">
        <v>4</v>
      </c>
      <c r="L27" s="58"/>
      <c r="M27" s="59"/>
      <c r="N27" s="59"/>
      <c r="O27" s="59"/>
      <c r="P27" s="58"/>
      <c r="Q27" s="59"/>
      <c r="R27" s="59"/>
      <c r="S27" s="59"/>
      <c r="T27" s="58"/>
      <c r="U27" s="59"/>
      <c r="V27" s="59"/>
      <c r="W27" s="60"/>
      <c r="X27" s="188"/>
      <c r="Y27" s="59"/>
      <c r="Z27" s="59"/>
      <c r="AA27" s="60"/>
    </row>
    <row r="28" spans="1:28" s="14" customFormat="1" ht="20.100000000000001" customHeight="1" x14ac:dyDescent="0.15">
      <c r="A28" s="266"/>
      <c r="B28" s="264"/>
      <c r="C28" s="56" t="s">
        <v>64</v>
      </c>
      <c r="D28" s="170">
        <v>1</v>
      </c>
      <c r="E28" s="57">
        <f t="shared" si="1"/>
        <v>3</v>
      </c>
      <c r="F28" s="57">
        <f t="shared" si="2"/>
        <v>3</v>
      </c>
      <c r="G28" s="57">
        <f t="shared" si="3"/>
        <v>3</v>
      </c>
      <c r="H28" s="58">
        <v>44230</v>
      </c>
      <c r="I28" s="59">
        <v>3</v>
      </c>
      <c r="J28" s="59">
        <v>3</v>
      </c>
      <c r="K28" s="59">
        <v>3</v>
      </c>
      <c r="L28" s="58"/>
      <c r="M28" s="59"/>
      <c r="N28" s="59"/>
      <c r="O28" s="59"/>
      <c r="P28" s="58"/>
      <c r="Q28" s="59"/>
      <c r="R28" s="59"/>
      <c r="S28" s="59"/>
      <c r="T28" s="58"/>
      <c r="U28" s="59"/>
      <c r="V28" s="59"/>
      <c r="W28" s="60"/>
      <c r="X28" s="188"/>
      <c r="Y28" s="59"/>
      <c r="Z28" s="59"/>
      <c r="AA28" s="60"/>
    </row>
    <row r="29" spans="1:28" s="14" customFormat="1" ht="20.100000000000001" customHeight="1" x14ac:dyDescent="0.15">
      <c r="A29" s="266"/>
      <c r="B29" s="264"/>
      <c r="C29" s="56" t="s">
        <v>201</v>
      </c>
      <c r="D29" s="170">
        <v>1</v>
      </c>
      <c r="E29" s="57">
        <f t="shared" si="1"/>
        <v>3</v>
      </c>
      <c r="F29" s="57">
        <f t="shared" si="2"/>
        <v>3</v>
      </c>
      <c r="G29" s="57">
        <f t="shared" si="3"/>
        <v>3</v>
      </c>
      <c r="H29" s="58">
        <v>44230</v>
      </c>
      <c r="I29" s="59">
        <v>3</v>
      </c>
      <c r="J29" s="59">
        <v>3</v>
      </c>
      <c r="K29" s="59">
        <v>3</v>
      </c>
      <c r="L29" s="58"/>
      <c r="M29" s="59"/>
      <c r="N29" s="59"/>
      <c r="O29" s="59"/>
      <c r="P29" s="58"/>
      <c r="Q29" s="59"/>
      <c r="R29" s="59"/>
      <c r="S29" s="59"/>
      <c r="T29" s="58"/>
      <c r="U29" s="59"/>
      <c r="V29" s="59"/>
      <c r="W29" s="60"/>
      <c r="X29" s="188"/>
      <c r="Y29" s="59"/>
      <c r="Z29" s="59"/>
      <c r="AA29" s="60"/>
    </row>
    <row r="30" spans="1:28" s="14" customFormat="1" ht="20.100000000000001" customHeight="1" x14ac:dyDescent="0.15">
      <c r="A30" s="266"/>
      <c r="B30" s="264"/>
      <c r="C30" s="56" t="s">
        <v>202</v>
      </c>
      <c r="D30" s="170">
        <v>1</v>
      </c>
      <c r="E30" s="57">
        <f t="shared" si="1"/>
        <v>1</v>
      </c>
      <c r="F30" s="57">
        <f t="shared" si="2"/>
        <v>1</v>
      </c>
      <c r="G30" s="57">
        <f t="shared" si="3"/>
        <v>1</v>
      </c>
      <c r="H30" s="58">
        <v>44249</v>
      </c>
      <c r="I30" s="59">
        <v>1</v>
      </c>
      <c r="J30" s="59">
        <v>1</v>
      </c>
      <c r="K30" s="59">
        <v>1</v>
      </c>
      <c r="L30" s="58"/>
      <c r="M30" s="59"/>
      <c r="N30" s="59"/>
      <c r="O30" s="59"/>
      <c r="P30" s="58"/>
      <c r="Q30" s="59"/>
      <c r="R30" s="59"/>
      <c r="S30" s="59"/>
      <c r="T30" s="58"/>
      <c r="U30" s="59"/>
      <c r="V30" s="59"/>
      <c r="W30" s="60"/>
      <c r="X30" s="188"/>
      <c r="Y30" s="59"/>
      <c r="Z30" s="59"/>
      <c r="AA30" s="60"/>
    </row>
    <row r="31" spans="1:28" s="14" customFormat="1" ht="20.100000000000001" customHeight="1" x14ac:dyDescent="0.15">
      <c r="A31" s="266"/>
      <c r="B31" s="264"/>
      <c r="C31" s="56" t="s">
        <v>203</v>
      </c>
      <c r="D31" s="170">
        <v>1</v>
      </c>
      <c r="E31" s="57">
        <f t="shared" si="1"/>
        <v>0</v>
      </c>
      <c r="F31" s="57">
        <f t="shared" si="2"/>
        <v>0</v>
      </c>
      <c r="G31" s="57">
        <f t="shared" si="3"/>
        <v>0</v>
      </c>
      <c r="H31" s="58"/>
      <c r="I31" s="59"/>
      <c r="J31" s="59"/>
      <c r="K31" s="59"/>
      <c r="L31" s="58"/>
      <c r="M31" s="59"/>
      <c r="N31" s="59"/>
      <c r="O31" s="59"/>
      <c r="P31" s="58"/>
      <c r="Q31" s="59"/>
      <c r="R31" s="59"/>
      <c r="S31" s="59"/>
      <c r="T31" s="58"/>
      <c r="U31" s="59"/>
      <c r="V31" s="59"/>
      <c r="W31" s="60"/>
      <c r="X31" s="188"/>
      <c r="Y31" s="59"/>
      <c r="Z31" s="59"/>
      <c r="AA31" s="60"/>
    </row>
    <row r="32" spans="1:28" s="14" customFormat="1" ht="20.100000000000001" customHeight="1" x14ac:dyDescent="0.15">
      <c r="A32" s="266"/>
      <c r="B32" s="264"/>
      <c r="C32" s="56" t="s">
        <v>204</v>
      </c>
      <c r="D32" s="170">
        <v>1</v>
      </c>
      <c r="E32" s="57">
        <f t="shared" si="1"/>
        <v>9</v>
      </c>
      <c r="F32" s="57">
        <f t="shared" si="2"/>
        <v>9</v>
      </c>
      <c r="G32" s="57">
        <f t="shared" si="3"/>
        <v>9</v>
      </c>
      <c r="H32" s="58">
        <v>44230</v>
      </c>
      <c r="I32" s="59">
        <v>9</v>
      </c>
      <c r="J32" s="59">
        <v>9</v>
      </c>
      <c r="K32" s="59">
        <v>9</v>
      </c>
      <c r="L32" s="58"/>
      <c r="M32" s="59"/>
      <c r="N32" s="59"/>
      <c r="O32" s="59"/>
      <c r="P32" s="58"/>
      <c r="Q32" s="59"/>
      <c r="R32" s="59"/>
      <c r="S32" s="59"/>
      <c r="T32" s="58"/>
      <c r="U32" s="59"/>
      <c r="V32" s="59"/>
      <c r="W32" s="60"/>
      <c r="X32" s="188"/>
      <c r="Y32" s="59"/>
      <c r="Z32" s="59"/>
      <c r="AA32" s="60"/>
    </row>
    <row r="33" spans="1:27" s="14" customFormat="1" ht="20.100000000000001" customHeight="1" x14ac:dyDescent="0.15">
      <c r="A33" s="266"/>
      <c r="B33" s="264"/>
      <c r="C33" s="56" t="s">
        <v>205</v>
      </c>
      <c r="D33" s="170">
        <v>1</v>
      </c>
      <c r="E33" s="57">
        <f t="shared" si="1"/>
        <v>0</v>
      </c>
      <c r="F33" s="57">
        <f t="shared" si="2"/>
        <v>0</v>
      </c>
      <c r="G33" s="57">
        <f t="shared" si="3"/>
        <v>0</v>
      </c>
      <c r="H33" s="58"/>
      <c r="I33" s="59"/>
      <c r="J33" s="59"/>
      <c r="K33" s="59"/>
      <c r="L33" s="58"/>
      <c r="M33" s="59"/>
      <c r="N33" s="59"/>
      <c r="O33" s="59"/>
      <c r="P33" s="58"/>
      <c r="Q33" s="59"/>
      <c r="R33" s="59"/>
      <c r="S33" s="59"/>
      <c r="T33" s="58"/>
      <c r="U33" s="59"/>
      <c r="V33" s="59"/>
      <c r="W33" s="60"/>
      <c r="X33" s="188"/>
      <c r="Y33" s="59"/>
      <c r="Z33" s="59"/>
      <c r="AA33" s="60"/>
    </row>
    <row r="34" spans="1:27" s="14" customFormat="1" ht="20.100000000000001" customHeight="1" x14ac:dyDescent="0.15">
      <c r="A34" s="266"/>
      <c r="B34" s="264"/>
      <c r="C34" s="56" t="s">
        <v>206</v>
      </c>
      <c r="D34" s="170"/>
      <c r="E34" s="57">
        <f t="shared" si="1"/>
        <v>0</v>
      </c>
      <c r="F34" s="57">
        <f t="shared" si="2"/>
        <v>0</v>
      </c>
      <c r="G34" s="57">
        <f t="shared" si="3"/>
        <v>0</v>
      </c>
      <c r="H34" s="58"/>
      <c r="I34" s="59"/>
      <c r="J34" s="59"/>
      <c r="K34" s="59"/>
      <c r="L34" s="58"/>
      <c r="M34" s="59"/>
      <c r="N34" s="59"/>
      <c r="O34" s="59"/>
      <c r="P34" s="58"/>
      <c r="Q34" s="59"/>
      <c r="R34" s="59"/>
      <c r="S34" s="59"/>
      <c r="T34" s="58"/>
      <c r="U34" s="59"/>
      <c r="V34" s="59"/>
      <c r="W34" s="60"/>
      <c r="X34" s="188"/>
      <c r="Y34" s="59"/>
      <c r="Z34" s="59"/>
      <c r="AA34" s="60"/>
    </row>
    <row r="35" spans="1:27" s="14" customFormat="1" ht="20.100000000000001" customHeight="1" x14ac:dyDescent="0.15">
      <c r="A35" s="266"/>
      <c r="B35" s="264" t="s">
        <v>91</v>
      </c>
      <c r="C35" s="56" t="s">
        <v>64</v>
      </c>
      <c r="D35" s="170">
        <v>1</v>
      </c>
      <c r="E35" s="57">
        <f t="shared" si="1"/>
        <v>7</v>
      </c>
      <c r="F35" s="57">
        <f t="shared" si="2"/>
        <v>7</v>
      </c>
      <c r="G35" s="57">
        <f t="shared" si="3"/>
        <v>7</v>
      </c>
      <c r="H35" s="58">
        <v>44258</v>
      </c>
      <c r="I35" s="59">
        <v>7</v>
      </c>
      <c r="J35" s="59">
        <v>7</v>
      </c>
      <c r="K35" s="59">
        <v>7</v>
      </c>
      <c r="L35" s="58"/>
      <c r="M35" s="59"/>
      <c r="N35" s="59"/>
      <c r="O35" s="59"/>
      <c r="P35" s="58"/>
      <c r="Q35" s="59"/>
      <c r="R35" s="59"/>
      <c r="S35" s="59"/>
      <c r="T35" s="58"/>
      <c r="U35" s="59"/>
      <c r="V35" s="59"/>
      <c r="W35" s="60"/>
      <c r="X35" s="188"/>
      <c r="Y35" s="59"/>
      <c r="Z35" s="59"/>
      <c r="AA35" s="60"/>
    </row>
    <row r="36" spans="1:27" s="14" customFormat="1" ht="20.100000000000001" customHeight="1" x14ac:dyDescent="0.15">
      <c r="A36" s="266"/>
      <c r="B36" s="264"/>
      <c r="C36" s="56" t="s">
        <v>92</v>
      </c>
      <c r="D36" s="170">
        <v>1</v>
      </c>
      <c r="E36" s="57">
        <f t="shared" si="1"/>
        <v>11</v>
      </c>
      <c r="F36" s="57">
        <f t="shared" si="2"/>
        <v>11</v>
      </c>
      <c r="G36" s="57">
        <f t="shared" si="3"/>
        <v>11</v>
      </c>
      <c r="H36" s="58">
        <v>44249</v>
      </c>
      <c r="I36" s="59">
        <v>11</v>
      </c>
      <c r="J36" s="59">
        <v>11</v>
      </c>
      <c r="K36" s="59">
        <v>11</v>
      </c>
      <c r="L36" s="58"/>
      <c r="M36" s="59"/>
      <c r="N36" s="59"/>
      <c r="O36" s="59"/>
      <c r="P36" s="58"/>
      <c r="Q36" s="59"/>
      <c r="R36" s="59"/>
      <c r="S36" s="59"/>
      <c r="T36" s="58"/>
      <c r="U36" s="59"/>
      <c r="V36" s="59"/>
      <c r="W36" s="60"/>
      <c r="X36" s="188"/>
      <c r="Y36" s="59"/>
      <c r="Z36" s="59"/>
      <c r="AA36" s="60"/>
    </row>
    <row r="37" spans="1:27" s="14" customFormat="1" ht="20.100000000000001" customHeight="1" x14ac:dyDescent="0.15">
      <c r="A37" s="266"/>
      <c r="B37" s="264" t="s">
        <v>93</v>
      </c>
      <c r="C37" s="56" t="s">
        <v>94</v>
      </c>
      <c r="D37" s="170"/>
      <c r="E37" s="57">
        <f t="shared" si="1"/>
        <v>0</v>
      </c>
      <c r="F37" s="57">
        <f t="shared" si="2"/>
        <v>0</v>
      </c>
      <c r="G37" s="57">
        <f t="shared" si="3"/>
        <v>0</v>
      </c>
      <c r="H37" s="58"/>
      <c r="I37" s="59"/>
      <c r="J37" s="59"/>
      <c r="K37" s="59"/>
      <c r="L37" s="58"/>
      <c r="M37" s="59"/>
      <c r="N37" s="59"/>
      <c r="O37" s="59"/>
      <c r="P37" s="58"/>
      <c r="Q37" s="59"/>
      <c r="R37" s="59"/>
      <c r="S37" s="59"/>
      <c r="T37" s="58"/>
      <c r="U37" s="59"/>
      <c r="V37" s="59"/>
      <c r="W37" s="60"/>
      <c r="X37" s="188"/>
      <c r="Y37" s="59"/>
      <c r="Z37" s="59"/>
      <c r="AA37" s="60"/>
    </row>
    <row r="38" spans="1:27" s="14" customFormat="1" ht="20.100000000000001" customHeight="1" x14ac:dyDescent="0.15">
      <c r="A38" s="266"/>
      <c r="B38" s="264"/>
      <c r="C38" s="56" t="s">
        <v>95</v>
      </c>
      <c r="D38" s="170"/>
      <c r="E38" s="57">
        <f t="shared" si="1"/>
        <v>0</v>
      </c>
      <c r="F38" s="57">
        <f t="shared" si="2"/>
        <v>0</v>
      </c>
      <c r="G38" s="57">
        <f t="shared" si="3"/>
        <v>0</v>
      </c>
      <c r="H38" s="58"/>
      <c r="I38" s="59"/>
      <c r="J38" s="59"/>
      <c r="K38" s="59"/>
      <c r="L38" s="58"/>
      <c r="M38" s="59"/>
      <c r="N38" s="59"/>
      <c r="O38" s="59"/>
      <c r="P38" s="58"/>
      <c r="Q38" s="59"/>
      <c r="R38" s="59"/>
      <c r="S38" s="59"/>
      <c r="T38" s="58"/>
      <c r="U38" s="59"/>
      <c r="V38" s="59"/>
      <c r="W38" s="60"/>
      <c r="X38" s="188"/>
      <c r="Y38" s="59"/>
      <c r="Z38" s="59"/>
      <c r="AA38" s="60"/>
    </row>
    <row r="39" spans="1:27" s="14" customFormat="1" ht="20.100000000000001" customHeight="1" x14ac:dyDescent="0.15">
      <c r="A39" s="266"/>
      <c r="B39" s="264" t="s">
        <v>96</v>
      </c>
      <c r="C39" s="56" t="s">
        <v>97</v>
      </c>
      <c r="D39" s="170">
        <v>1</v>
      </c>
      <c r="E39" s="57">
        <f t="shared" si="1"/>
        <v>11</v>
      </c>
      <c r="F39" s="57">
        <f t="shared" si="2"/>
        <v>11</v>
      </c>
      <c r="G39" s="57">
        <f t="shared" si="3"/>
        <v>11</v>
      </c>
      <c r="H39" s="58">
        <v>44265</v>
      </c>
      <c r="I39" s="59">
        <v>11</v>
      </c>
      <c r="J39" s="59">
        <v>11</v>
      </c>
      <c r="K39" s="59">
        <v>11</v>
      </c>
      <c r="L39" s="58"/>
      <c r="M39" s="59"/>
      <c r="N39" s="59"/>
      <c r="O39" s="59"/>
      <c r="P39" s="58"/>
      <c r="Q39" s="59"/>
      <c r="R39" s="59"/>
      <c r="S39" s="59"/>
      <c r="T39" s="58"/>
      <c r="U39" s="59"/>
      <c r="V39" s="59"/>
      <c r="W39" s="60"/>
      <c r="X39" s="188"/>
      <c r="Y39" s="59"/>
      <c r="Z39" s="59"/>
      <c r="AA39" s="60"/>
    </row>
    <row r="40" spans="1:27" s="14" customFormat="1" ht="20.100000000000001" customHeight="1" x14ac:dyDescent="0.15">
      <c r="A40" s="266"/>
      <c r="B40" s="264"/>
      <c r="C40" s="56" t="s">
        <v>98</v>
      </c>
      <c r="D40" s="170">
        <v>1</v>
      </c>
      <c r="E40" s="57">
        <f t="shared" si="1"/>
        <v>6</v>
      </c>
      <c r="F40" s="57">
        <f t="shared" si="2"/>
        <v>6</v>
      </c>
      <c r="G40" s="57">
        <f t="shared" si="3"/>
        <v>6</v>
      </c>
      <c r="H40" s="58">
        <v>44265</v>
      </c>
      <c r="I40" s="59">
        <v>6</v>
      </c>
      <c r="J40" s="59">
        <v>6</v>
      </c>
      <c r="K40" s="59">
        <v>6</v>
      </c>
      <c r="L40" s="58"/>
      <c r="M40" s="59"/>
      <c r="N40" s="59"/>
      <c r="O40" s="59"/>
      <c r="P40" s="58"/>
      <c r="Q40" s="59"/>
      <c r="R40" s="59"/>
      <c r="S40" s="59"/>
      <c r="T40" s="58"/>
      <c r="U40" s="59"/>
      <c r="V40" s="59"/>
      <c r="W40" s="60"/>
      <c r="X40" s="188"/>
      <c r="Y40" s="59"/>
      <c r="Z40" s="59"/>
      <c r="AA40" s="60"/>
    </row>
    <row r="41" spans="1:27" s="14" customFormat="1" ht="20.100000000000001" customHeight="1" x14ac:dyDescent="0.15">
      <c r="A41" s="266"/>
      <c r="B41" s="56" t="s">
        <v>99</v>
      </c>
      <c r="C41" s="56" t="s">
        <v>100</v>
      </c>
      <c r="D41" s="170">
        <v>1</v>
      </c>
      <c r="E41" s="57">
        <f t="shared" si="1"/>
        <v>5</v>
      </c>
      <c r="F41" s="57">
        <f t="shared" si="2"/>
        <v>5</v>
      </c>
      <c r="G41" s="57">
        <f t="shared" si="3"/>
        <v>5</v>
      </c>
      <c r="H41" s="58">
        <v>44265</v>
      </c>
      <c r="I41" s="59">
        <v>5</v>
      </c>
      <c r="J41" s="59">
        <v>5</v>
      </c>
      <c r="K41" s="59">
        <v>5</v>
      </c>
      <c r="L41" s="58"/>
      <c r="M41" s="59"/>
      <c r="N41" s="59"/>
      <c r="O41" s="59"/>
      <c r="P41" s="58"/>
      <c r="Q41" s="59"/>
      <c r="R41" s="59"/>
      <c r="S41" s="59"/>
      <c r="T41" s="58"/>
      <c r="U41" s="59"/>
      <c r="V41" s="59"/>
      <c r="W41" s="60"/>
      <c r="X41" s="188"/>
      <c r="Y41" s="59"/>
      <c r="Z41" s="59"/>
      <c r="AA41" s="60"/>
    </row>
    <row r="42" spans="1:27" s="14" customFormat="1" ht="20.100000000000001" customHeight="1" x14ac:dyDescent="0.15">
      <c r="A42" s="266"/>
      <c r="B42" s="264" t="s">
        <v>132</v>
      </c>
      <c r="C42" s="56" t="s">
        <v>101</v>
      </c>
      <c r="D42" s="170">
        <v>1</v>
      </c>
      <c r="E42" s="57">
        <f t="shared" si="1"/>
        <v>14</v>
      </c>
      <c r="F42" s="57">
        <f t="shared" si="2"/>
        <v>14</v>
      </c>
      <c r="G42" s="57">
        <f t="shared" si="3"/>
        <v>14</v>
      </c>
      <c r="H42" s="58">
        <v>44250</v>
      </c>
      <c r="I42" s="59">
        <v>14</v>
      </c>
      <c r="J42" s="59">
        <v>14</v>
      </c>
      <c r="K42" s="59">
        <v>14</v>
      </c>
      <c r="L42" s="58"/>
      <c r="M42" s="59"/>
      <c r="N42" s="59"/>
      <c r="O42" s="59"/>
      <c r="P42" s="58"/>
      <c r="Q42" s="59"/>
      <c r="R42" s="59"/>
      <c r="S42" s="59"/>
      <c r="T42" s="58"/>
      <c r="U42" s="59"/>
      <c r="V42" s="59"/>
      <c r="W42" s="60"/>
      <c r="X42" s="188"/>
      <c r="Y42" s="59"/>
      <c r="Z42" s="59"/>
      <c r="AA42" s="60"/>
    </row>
    <row r="43" spans="1:27" s="14" customFormat="1" ht="20.100000000000001" customHeight="1" x14ac:dyDescent="0.15">
      <c r="A43" s="266"/>
      <c r="B43" s="264"/>
      <c r="C43" s="56" t="s">
        <v>102</v>
      </c>
      <c r="D43" s="170">
        <v>1</v>
      </c>
      <c r="E43" s="57">
        <f t="shared" si="1"/>
        <v>28</v>
      </c>
      <c r="F43" s="57">
        <f t="shared" si="2"/>
        <v>28</v>
      </c>
      <c r="G43" s="57">
        <f t="shared" si="3"/>
        <v>28</v>
      </c>
      <c r="H43" s="58">
        <v>44250</v>
      </c>
      <c r="I43" s="59">
        <v>28</v>
      </c>
      <c r="J43" s="59">
        <v>28</v>
      </c>
      <c r="K43" s="59">
        <v>28</v>
      </c>
      <c r="L43" s="58"/>
      <c r="M43" s="59"/>
      <c r="N43" s="59"/>
      <c r="O43" s="59"/>
      <c r="P43" s="58"/>
      <c r="Q43" s="59"/>
      <c r="R43" s="59"/>
      <c r="S43" s="59"/>
      <c r="T43" s="58"/>
      <c r="U43" s="59"/>
      <c r="V43" s="59"/>
      <c r="W43" s="60"/>
      <c r="X43" s="188"/>
      <c r="Y43" s="59"/>
      <c r="Z43" s="59"/>
      <c r="AA43" s="60"/>
    </row>
    <row r="44" spans="1:27" s="14" customFormat="1" ht="20.100000000000001" customHeight="1" x14ac:dyDescent="0.15">
      <c r="A44" s="266"/>
      <c r="B44" s="264"/>
      <c r="C44" s="56" t="s">
        <v>103</v>
      </c>
      <c r="D44" s="170">
        <v>1</v>
      </c>
      <c r="E44" s="57">
        <f t="shared" si="1"/>
        <v>2</v>
      </c>
      <c r="F44" s="57">
        <f t="shared" si="2"/>
        <v>2</v>
      </c>
      <c r="G44" s="57">
        <f t="shared" si="3"/>
        <v>2</v>
      </c>
      <c r="H44" s="58">
        <v>44250</v>
      </c>
      <c r="I44" s="59">
        <v>2</v>
      </c>
      <c r="J44" s="59">
        <v>2</v>
      </c>
      <c r="K44" s="59">
        <v>2</v>
      </c>
      <c r="L44" s="58"/>
      <c r="M44" s="59"/>
      <c r="N44" s="59"/>
      <c r="O44" s="59"/>
      <c r="P44" s="58"/>
      <c r="Q44" s="59"/>
      <c r="R44" s="59"/>
      <c r="S44" s="59"/>
      <c r="T44" s="58"/>
      <c r="U44" s="59"/>
      <c r="V44" s="59"/>
      <c r="W44" s="60"/>
      <c r="X44" s="188"/>
      <c r="Y44" s="59"/>
      <c r="Z44" s="59"/>
      <c r="AA44" s="60"/>
    </row>
    <row r="45" spans="1:27" s="14" customFormat="1" ht="20.100000000000001" customHeight="1" x14ac:dyDescent="0.15">
      <c r="A45" s="266"/>
      <c r="B45" s="264"/>
      <c r="C45" s="56" t="s">
        <v>105</v>
      </c>
      <c r="D45" s="170">
        <v>1</v>
      </c>
      <c r="E45" s="57">
        <f t="shared" si="1"/>
        <v>1</v>
      </c>
      <c r="F45" s="57">
        <f t="shared" si="2"/>
        <v>1</v>
      </c>
      <c r="G45" s="57">
        <f t="shared" si="3"/>
        <v>1</v>
      </c>
      <c r="H45" s="58">
        <v>44259</v>
      </c>
      <c r="I45" s="59">
        <v>1</v>
      </c>
      <c r="J45" s="59">
        <v>1</v>
      </c>
      <c r="K45" s="59">
        <v>1</v>
      </c>
      <c r="L45" s="58"/>
      <c r="M45" s="59"/>
      <c r="N45" s="59"/>
      <c r="O45" s="59"/>
      <c r="P45" s="58"/>
      <c r="Q45" s="59"/>
      <c r="R45" s="59"/>
      <c r="S45" s="59"/>
      <c r="T45" s="58"/>
      <c r="U45" s="59"/>
      <c r="V45" s="59"/>
      <c r="W45" s="60"/>
      <c r="X45" s="188"/>
      <c r="Y45" s="59"/>
      <c r="Z45" s="59"/>
      <c r="AA45" s="60"/>
    </row>
    <row r="46" spans="1:27" s="14" customFormat="1" ht="20.100000000000001" customHeight="1" x14ac:dyDescent="0.15">
      <c r="A46" s="266" t="s">
        <v>131</v>
      </c>
      <c r="B46" s="56" t="s">
        <v>209</v>
      </c>
      <c r="C46" s="56" t="s">
        <v>106</v>
      </c>
      <c r="D46" s="170">
        <v>1</v>
      </c>
      <c r="E46" s="57">
        <f t="shared" si="1"/>
        <v>0</v>
      </c>
      <c r="F46" s="57">
        <f t="shared" si="2"/>
        <v>0</v>
      </c>
      <c r="G46" s="57">
        <f t="shared" si="3"/>
        <v>0</v>
      </c>
      <c r="H46" s="58"/>
      <c r="I46" s="59"/>
      <c r="J46" s="59"/>
      <c r="K46" s="59"/>
      <c r="L46" s="58"/>
      <c r="M46" s="59"/>
      <c r="N46" s="59"/>
      <c r="O46" s="59"/>
      <c r="P46" s="58"/>
      <c r="Q46" s="59"/>
      <c r="R46" s="59"/>
      <c r="S46" s="59"/>
      <c r="T46" s="58"/>
      <c r="U46" s="59"/>
      <c r="V46" s="59"/>
      <c r="W46" s="60"/>
      <c r="X46" s="188"/>
      <c r="Y46" s="59"/>
      <c r="Z46" s="59"/>
      <c r="AA46" s="60"/>
    </row>
    <row r="47" spans="1:27" s="14" customFormat="1" ht="20.100000000000001" customHeight="1" x14ac:dyDescent="0.15">
      <c r="A47" s="266"/>
      <c r="B47" s="264" t="s">
        <v>104</v>
      </c>
      <c r="C47" s="56" t="s">
        <v>107</v>
      </c>
      <c r="D47" s="170"/>
      <c r="E47" s="57">
        <f t="shared" si="1"/>
        <v>0</v>
      </c>
      <c r="F47" s="57">
        <f t="shared" si="2"/>
        <v>0</v>
      </c>
      <c r="G47" s="57">
        <f t="shared" si="3"/>
        <v>0</v>
      </c>
      <c r="H47" s="58"/>
      <c r="I47" s="59"/>
      <c r="J47" s="59"/>
      <c r="K47" s="59"/>
      <c r="L47" s="58"/>
      <c r="M47" s="59"/>
      <c r="N47" s="59"/>
      <c r="O47" s="59"/>
      <c r="P47" s="58"/>
      <c r="Q47" s="59"/>
      <c r="R47" s="59"/>
      <c r="S47" s="59"/>
      <c r="T47" s="58"/>
      <c r="U47" s="59"/>
      <c r="V47" s="59"/>
      <c r="W47" s="60"/>
      <c r="X47" s="188"/>
      <c r="Y47" s="59"/>
      <c r="Z47" s="59"/>
      <c r="AA47" s="60"/>
    </row>
    <row r="48" spans="1:27" s="14" customFormat="1" ht="20.100000000000001" customHeight="1" x14ac:dyDescent="0.15">
      <c r="A48" s="266"/>
      <c r="B48" s="264"/>
      <c r="C48" s="56" t="s">
        <v>108</v>
      </c>
      <c r="D48" s="170"/>
      <c r="E48" s="57">
        <f t="shared" si="1"/>
        <v>0</v>
      </c>
      <c r="F48" s="57">
        <f t="shared" si="2"/>
        <v>0</v>
      </c>
      <c r="G48" s="57">
        <f t="shared" si="3"/>
        <v>0</v>
      </c>
      <c r="H48" s="58"/>
      <c r="I48" s="59"/>
      <c r="J48" s="59"/>
      <c r="K48" s="59"/>
      <c r="L48" s="58"/>
      <c r="M48" s="59"/>
      <c r="N48" s="59"/>
      <c r="O48" s="59"/>
      <c r="P48" s="58"/>
      <c r="Q48" s="59"/>
      <c r="R48" s="59"/>
      <c r="S48" s="59"/>
      <c r="T48" s="58"/>
      <c r="U48" s="59"/>
      <c r="V48" s="59"/>
      <c r="W48" s="60"/>
      <c r="X48" s="188"/>
      <c r="Y48" s="59"/>
      <c r="Z48" s="59"/>
      <c r="AA48" s="60"/>
    </row>
    <row r="49" spans="1:27" s="14" customFormat="1" ht="20.100000000000001" customHeight="1" x14ac:dyDescent="0.15">
      <c r="A49" s="266"/>
      <c r="B49" s="264"/>
      <c r="C49" s="56" t="s">
        <v>109</v>
      </c>
      <c r="D49" s="170">
        <v>1</v>
      </c>
      <c r="E49" s="57">
        <f t="shared" si="1"/>
        <v>6</v>
      </c>
      <c r="F49" s="57">
        <f t="shared" si="2"/>
        <v>6</v>
      </c>
      <c r="G49" s="57">
        <f t="shared" si="3"/>
        <v>6</v>
      </c>
      <c r="H49" s="58">
        <v>44264</v>
      </c>
      <c r="I49" s="59">
        <v>6</v>
      </c>
      <c r="J49" s="59">
        <v>6</v>
      </c>
      <c r="K49" s="59">
        <v>6</v>
      </c>
      <c r="L49" s="58"/>
      <c r="M49" s="59"/>
      <c r="N49" s="59"/>
      <c r="O49" s="59"/>
      <c r="P49" s="58"/>
      <c r="Q49" s="59"/>
      <c r="R49" s="59"/>
      <c r="S49" s="59"/>
      <c r="T49" s="58"/>
      <c r="U49" s="59"/>
      <c r="V49" s="59"/>
      <c r="W49" s="60"/>
      <c r="X49" s="188"/>
      <c r="Y49" s="59"/>
      <c r="Z49" s="59"/>
      <c r="AA49" s="60"/>
    </row>
    <row r="50" spans="1:27" s="14" customFormat="1" ht="20.100000000000001" customHeight="1" x14ac:dyDescent="0.15">
      <c r="A50" s="266"/>
      <c r="B50" s="264"/>
      <c r="C50" s="56" t="s">
        <v>111</v>
      </c>
      <c r="D50" s="170">
        <v>1</v>
      </c>
      <c r="E50" s="57">
        <f t="shared" si="1"/>
        <v>1</v>
      </c>
      <c r="F50" s="57">
        <f t="shared" si="2"/>
        <v>1</v>
      </c>
      <c r="G50" s="57">
        <f t="shared" si="3"/>
        <v>1</v>
      </c>
      <c r="H50" s="58">
        <v>44259</v>
      </c>
      <c r="I50" s="59">
        <v>1</v>
      </c>
      <c r="J50" s="59">
        <v>1</v>
      </c>
      <c r="K50" s="59">
        <v>1</v>
      </c>
      <c r="L50" s="58"/>
      <c r="M50" s="59"/>
      <c r="N50" s="59"/>
      <c r="O50" s="59"/>
      <c r="P50" s="58"/>
      <c r="Q50" s="59"/>
      <c r="R50" s="59"/>
      <c r="S50" s="59"/>
      <c r="T50" s="58"/>
      <c r="U50" s="59"/>
      <c r="V50" s="59"/>
      <c r="W50" s="60"/>
      <c r="X50" s="188"/>
      <c r="Y50" s="59"/>
      <c r="Z50" s="59"/>
      <c r="AA50" s="60"/>
    </row>
    <row r="51" spans="1:27" s="14" customFormat="1" ht="20.100000000000001" customHeight="1" x14ac:dyDescent="0.15">
      <c r="A51" s="266"/>
      <c r="B51" s="264"/>
      <c r="C51" s="56" t="s">
        <v>112</v>
      </c>
      <c r="D51" s="170">
        <v>1</v>
      </c>
      <c r="E51" s="57">
        <f t="shared" si="1"/>
        <v>0</v>
      </c>
      <c r="F51" s="57">
        <f t="shared" si="2"/>
        <v>0</v>
      </c>
      <c r="G51" s="57">
        <f t="shared" si="3"/>
        <v>0</v>
      </c>
      <c r="H51" s="58"/>
      <c r="I51" s="59"/>
      <c r="J51" s="59"/>
      <c r="K51" s="59"/>
      <c r="L51" s="58"/>
      <c r="M51" s="59"/>
      <c r="N51" s="59"/>
      <c r="O51" s="59"/>
      <c r="P51" s="58"/>
      <c r="Q51" s="59"/>
      <c r="R51" s="59"/>
      <c r="S51" s="59"/>
      <c r="T51" s="58"/>
      <c r="U51" s="59"/>
      <c r="V51" s="59"/>
      <c r="W51" s="60"/>
      <c r="X51" s="188"/>
      <c r="Y51" s="59"/>
      <c r="Z51" s="59"/>
      <c r="AA51" s="60"/>
    </row>
    <row r="52" spans="1:27" s="14" customFormat="1" ht="20.100000000000001" customHeight="1" x14ac:dyDescent="0.15">
      <c r="A52" s="266"/>
      <c r="B52" s="264"/>
      <c r="C52" s="56" t="s">
        <v>113</v>
      </c>
      <c r="D52" s="170">
        <v>1</v>
      </c>
      <c r="E52" s="57">
        <f t="shared" si="1"/>
        <v>0</v>
      </c>
      <c r="F52" s="57">
        <f t="shared" si="2"/>
        <v>0</v>
      </c>
      <c r="G52" s="57">
        <f t="shared" si="3"/>
        <v>0</v>
      </c>
      <c r="H52" s="58"/>
      <c r="I52" s="59"/>
      <c r="J52" s="59"/>
      <c r="K52" s="59"/>
      <c r="L52" s="58"/>
      <c r="M52" s="59"/>
      <c r="N52" s="59"/>
      <c r="O52" s="59"/>
      <c r="P52" s="58"/>
      <c r="Q52" s="59"/>
      <c r="R52" s="59"/>
      <c r="S52" s="59"/>
      <c r="T52" s="58"/>
      <c r="U52" s="59"/>
      <c r="V52" s="59"/>
      <c r="W52" s="60"/>
      <c r="X52" s="188"/>
      <c r="Y52" s="59"/>
      <c r="Z52" s="59"/>
      <c r="AA52" s="60"/>
    </row>
    <row r="53" spans="1:27" s="14" customFormat="1" ht="20.100000000000001" customHeight="1" x14ac:dyDescent="0.15">
      <c r="A53" s="266"/>
      <c r="B53" s="264"/>
      <c r="C53" s="56" t="s">
        <v>114</v>
      </c>
      <c r="D53" s="170">
        <v>1</v>
      </c>
      <c r="E53" s="57">
        <f t="shared" si="1"/>
        <v>0</v>
      </c>
      <c r="F53" s="57">
        <f t="shared" si="2"/>
        <v>0</v>
      </c>
      <c r="G53" s="57">
        <f t="shared" si="3"/>
        <v>0</v>
      </c>
      <c r="H53" s="58"/>
      <c r="I53" s="59"/>
      <c r="J53" s="59"/>
      <c r="K53" s="59"/>
      <c r="L53" s="58"/>
      <c r="M53" s="59"/>
      <c r="N53" s="59"/>
      <c r="O53" s="59"/>
      <c r="P53" s="58"/>
      <c r="Q53" s="59"/>
      <c r="R53" s="59"/>
      <c r="S53" s="59"/>
      <c r="T53" s="58"/>
      <c r="U53" s="59"/>
      <c r="V53" s="59"/>
      <c r="W53" s="60"/>
      <c r="X53" s="188"/>
      <c r="Y53" s="59"/>
      <c r="Z53" s="59"/>
      <c r="AA53" s="60"/>
    </row>
    <row r="54" spans="1:27" s="14" customFormat="1" ht="20.100000000000001" customHeight="1" x14ac:dyDescent="0.15">
      <c r="A54" s="266"/>
      <c r="B54" s="56" t="s">
        <v>207</v>
      </c>
      <c r="C54" s="56" t="s">
        <v>208</v>
      </c>
      <c r="D54" s="170">
        <v>1</v>
      </c>
      <c r="E54" s="57">
        <f t="shared" si="1"/>
        <v>0</v>
      </c>
      <c r="F54" s="57">
        <f t="shared" si="2"/>
        <v>0</v>
      </c>
      <c r="G54" s="57">
        <f t="shared" si="3"/>
        <v>0</v>
      </c>
      <c r="H54" s="58"/>
      <c r="I54" s="59"/>
      <c r="J54" s="59"/>
      <c r="K54" s="59"/>
      <c r="L54" s="58"/>
      <c r="M54" s="59"/>
      <c r="N54" s="59"/>
      <c r="O54" s="59"/>
      <c r="P54" s="58"/>
      <c r="Q54" s="59"/>
      <c r="R54" s="59"/>
      <c r="S54" s="59"/>
      <c r="T54" s="58"/>
      <c r="U54" s="59"/>
      <c r="V54" s="59"/>
      <c r="W54" s="60"/>
      <c r="X54" s="188"/>
      <c r="Y54" s="59"/>
      <c r="Z54" s="59"/>
      <c r="AA54" s="60"/>
    </row>
    <row r="55" spans="1:27" s="14" customFormat="1" ht="20.100000000000001" customHeight="1" x14ac:dyDescent="0.15">
      <c r="A55" s="266" t="s">
        <v>115</v>
      </c>
      <c r="B55" s="56" t="s">
        <v>116</v>
      </c>
      <c r="C55" s="56" t="s">
        <v>117</v>
      </c>
      <c r="D55" s="170">
        <v>1</v>
      </c>
      <c r="E55" s="57">
        <f t="shared" si="1"/>
        <v>0</v>
      </c>
      <c r="F55" s="57">
        <f t="shared" si="2"/>
        <v>0</v>
      </c>
      <c r="G55" s="57">
        <f t="shared" si="3"/>
        <v>0</v>
      </c>
      <c r="H55" s="58"/>
      <c r="I55" s="59"/>
      <c r="J55" s="59"/>
      <c r="K55" s="59"/>
      <c r="L55" s="58"/>
      <c r="M55" s="59"/>
      <c r="N55" s="59"/>
      <c r="O55" s="59"/>
      <c r="P55" s="58"/>
      <c r="Q55" s="59"/>
      <c r="R55" s="59"/>
      <c r="S55" s="59"/>
      <c r="T55" s="58"/>
      <c r="U55" s="59"/>
      <c r="V55" s="59"/>
      <c r="W55" s="60"/>
      <c r="X55" s="188"/>
      <c r="Y55" s="59"/>
      <c r="Z55" s="59"/>
      <c r="AA55" s="60"/>
    </row>
    <row r="56" spans="1:27" s="14" customFormat="1" ht="20.100000000000001" customHeight="1" x14ac:dyDescent="0.15">
      <c r="A56" s="266"/>
      <c r="B56" s="264" t="s">
        <v>118</v>
      </c>
      <c r="C56" s="56" t="s">
        <v>119</v>
      </c>
      <c r="D56" s="170">
        <v>1</v>
      </c>
      <c r="E56" s="57">
        <f t="shared" si="1"/>
        <v>0</v>
      </c>
      <c r="F56" s="57">
        <f t="shared" si="2"/>
        <v>0</v>
      </c>
      <c r="G56" s="57">
        <f t="shared" si="3"/>
        <v>0</v>
      </c>
      <c r="H56" s="58"/>
      <c r="I56" s="59"/>
      <c r="J56" s="59"/>
      <c r="K56" s="59"/>
      <c r="L56" s="58"/>
      <c r="M56" s="59"/>
      <c r="N56" s="59"/>
      <c r="O56" s="59"/>
      <c r="P56" s="58"/>
      <c r="Q56" s="59"/>
      <c r="R56" s="59"/>
      <c r="S56" s="59"/>
      <c r="T56" s="58"/>
      <c r="U56" s="59"/>
      <c r="V56" s="59"/>
      <c r="W56" s="60"/>
      <c r="X56" s="188"/>
      <c r="Y56" s="59"/>
      <c r="Z56" s="59"/>
      <c r="AA56" s="60"/>
    </row>
    <row r="57" spans="1:27" s="14" customFormat="1" ht="20.100000000000001" customHeight="1" x14ac:dyDescent="0.15">
      <c r="A57" s="266"/>
      <c r="B57" s="264"/>
      <c r="C57" s="56" t="s">
        <v>120</v>
      </c>
      <c r="D57" s="170">
        <v>1</v>
      </c>
      <c r="E57" s="57">
        <f t="shared" si="1"/>
        <v>11</v>
      </c>
      <c r="F57" s="57">
        <f t="shared" si="2"/>
        <v>11</v>
      </c>
      <c r="G57" s="57">
        <f t="shared" si="3"/>
        <v>11</v>
      </c>
      <c r="H57" s="58">
        <v>44251</v>
      </c>
      <c r="I57" s="59">
        <v>11</v>
      </c>
      <c r="J57" s="59">
        <v>11</v>
      </c>
      <c r="K57" s="59">
        <v>11</v>
      </c>
      <c r="L57" s="58"/>
      <c r="M57" s="59"/>
      <c r="N57" s="59"/>
      <c r="O57" s="59"/>
      <c r="P57" s="58"/>
      <c r="Q57" s="59"/>
      <c r="R57" s="59"/>
      <c r="S57" s="59"/>
      <c r="T57" s="58"/>
      <c r="U57" s="59"/>
      <c r="V57" s="59"/>
      <c r="W57" s="60"/>
      <c r="X57" s="188"/>
      <c r="Y57" s="59"/>
      <c r="Z57" s="59"/>
      <c r="AA57" s="60"/>
    </row>
    <row r="58" spans="1:27" s="14" customFormat="1" ht="20.100000000000001" customHeight="1" x14ac:dyDescent="0.15">
      <c r="A58" s="266"/>
      <c r="B58" s="264" t="s">
        <v>121</v>
      </c>
      <c r="C58" s="56" t="s">
        <v>122</v>
      </c>
      <c r="D58" s="170"/>
      <c r="E58" s="57">
        <f t="shared" si="1"/>
        <v>0</v>
      </c>
      <c r="F58" s="57">
        <f t="shared" si="2"/>
        <v>0</v>
      </c>
      <c r="G58" s="57">
        <f t="shared" si="3"/>
        <v>0</v>
      </c>
      <c r="H58" s="58"/>
      <c r="I58" s="59"/>
      <c r="J58" s="59"/>
      <c r="K58" s="59"/>
      <c r="L58" s="58"/>
      <c r="M58" s="59"/>
      <c r="N58" s="59"/>
      <c r="O58" s="59"/>
      <c r="P58" s="58"/>
      <c r="Q58" s="59"/>
      <c r="R58" s="59"/>
      <c r="S58" s="59"/>
      <c r="T58" s="58"/>
      <c r="U58" s="59"/>
      <c r="V58" s="59"/>
      <c r="W58" s="60"/>
      <c r="X58" s="188"/>
      <c r="Y58" s="59"/>
      <c r="Z58" s="59"/>
      <c r="AA58" s="60"/>
    </row>
    <row r="59" spans="1:27" s="14" customFormat="1" ht="20.100000000000001" customHeight="1" x14ac:dyDescent="0.15">
      <c r="A59" s="266"/>
      <c r="B59" s="264"/>
      <c r="C59" s="56" t="s">
        <v>123</v>
      </c>
      <c r="D59" s="170"/>
      <c r="E59" s="57">
        <f t="shared" si="1"/>
        <v>0</v>
      </c>
      <c r="F59" s="57">
        <f t="shared" si="2"/>
        <v>0</v>
      </c>
      <c r="G59" s="57">
        <f t="shared" si="3"/>
        <v>0</v>
      </c>
      <c r="H59" s="58"/>
      <c r="I59" s="59"/>
      <c r="J59" s="59"/>
      <c r="K59" s="59"/>
      <c r="L59" s="58"/>
      <c r="M59" s="59"/>
      <c r="N59" s="59"/>
      <c r="O59" s="59"/>
      <c r="P59" s="58"/>
      <c r="Q59" s="59"/>
      <c r="R59" s="59"/>
      <c r="S59" s="59"/>
      <c r="T59" s="58"/>
      <c r="U59" s="59"/>
      <c r="V59" s="59"/>
      <c r="W59" s="60"/>
      <c r="X59" s="188"/>
      <c r="Y59" s="59"/>
      <c r="Z59" s="59"/>
      <c r="AA59" s="60"/>
    </row>
    <row r="60" spans="1:27" s="14" customFormat="1" ht="20.100000000000001" customHeight="1" x14ac:dyDescent="0.15">
      <c r="A60" s="266"/>
      <c r="B60" s="264" t="s">
        <v>153</v>
      </c>
      <c r="C60" s="56" t="s">
        <v>76</v>
      </c>
      <c r="D60" s="170">
        <v>1</v>
      </c>
      <c r="E60" s="57">
        <f t="shared" si="1"/>
        <v>11</v>
      </c>
      <c r="F60" s="57">
        <f t="shared" si="2"/>
        <v>11</v>
      </c>
      <c r="G60" s="57">
        <f t="shared" si="3"/>
        <v>11</v>
      </c>
      <c r="H60" s="58">
        <v>44274</v>
      </c>
      <c r="I60" s="59">
        <v>11</v>
      </c>
      <c r="J60" s="59">
        <v>11</v>
      </c>
      <c r="K60" s="59">
        <v>11</v>
      </c>
      <c r="L60" s="58"/>
      <c r="M60" s="59"/>
      <c r="N60" s="59"/>
      <c r="O60" s="59"/>
      <c r="P60" s="58"/>
      <c r="Q60" s="59"/>
      <c r="R60" s="59"/>
      <c r="S60" s="59"/>
      <c r="T60" s="58"/>
      <c r="U60" s="59"/>
      <c r="V60" s="59"/>
      <c r="W60" s="60"/>
      <c r="X60" s="188"/>
      <c r="Y60" s="59"/>
      <c r="Z60" s="59"/>
      <c r="AA60" s="60"/>
    </row>
    <row r="61" spans="1:27" s="14" customFormat="1" ht="20.100000000000001" customHeight="1" x14ac:dyDescent="0.15">
      <c r="A61" s="266"/>
      <c r="B61" s="264"/>
      <c r="C61" s="56" t="s">
        <v>148</v>
      </c>
      <c r="D61" s="170">
        <v>1</v>
      </c>
      <c r="E61" s="57">
        <f t="shared" si="1"/>
        <v>12</v>
      </c>
      <c r="F61" s="57">
        <f t="shared" si="2"/>
        <v>12</v>
      </c>
      <c r="G61" s="57">
        <f t="shared" si="3"/>
        <v>12</v>
      </c>
      <c r="H61" s="58">
        <v>44274</v>
      </c>
      <c r="I61" s="59">
        <v>12</v>
      </c>
      <c r="J61" s="59">
        <v>12</v>
      </c>
      <c r="K61" s="59">
        <v>12</v>
      </c>
      <c r="L61" s="58"/>
      <c r="M61" s="59"/>
      <c r="N61" s="59"/>
      <c r="O61" s="59"/>
      <c r="P61" s="58"/>
      <c r="Q61" s="59"/>
      <c r="R61" s="59"/>
      <c r="S61" s="59"/>
      <c r="T61" s="58"/>
      <c r="U61" s="59"/>
      <c r="V61" s="59"/>
      <c r="W61" s="60"/>
      <c r="X61" s="188"/>
      <c r="Y61" s="59"/>
      <c r="Z61" s="59"/>
      <c r="AA61" s="60"/>
    </row>
    <row r="62" spans="1:27" s="14" customFormat="1" ht="20.100000000000001" customHeight="1" x14ac:dyDescent="0.15">
      <c r="A62" s="266"/>
      <c r="B62" s="56" t="s">
        <v>161</v>
      </c>
      <c r="C62" s="56" t="s">
        <v>160</v>
      </c>
      <c r="D62" s="170">
        <v>1</v>
      </c>
      <c r="E62" s="57">
        <f t="shared" si="1"/>
        <v>9</v>
      </c>
      <c r="F62" s="57">
        <f t="shared" si="2"/>
        <v>9</v>
      </c>
      <c r="G62" s="57">
        <f t="shared" si="3"/>
        <v>9</v>
      </c>
      <c r="H62" s="58">
        <v>44231</v>
      </c>
      <c r="I62" s="59">
        <v>9</v>
      </c>
      <c r="J62" s="59">
        <v>9</v>
      </c>
      <c r="K62" s="59">
        <v>9</v>
      </c>
      <c r="L62" s="58"/>
      <c r="M62" s="59"/>
      <c r="N62" s="59"/>
      <c r="O62" s="59"/>
      <c r="P62" s="58"/>
      <c r="Q62" s="59"/>
      <c r="R62" s="59"/>
      <c r="S62" s="59"/>
      <c r="T62" s="58"/>
      <c r="U62" s="59"/>
      <c r="V62" s="59"/>
      <c r="W62" s="60"/>
      <c r="X62" s="188"/>
      <c r="Y62" s="59"/>
      <c r="Z62" s="59"/>
      <c r="AA62" s="60"/>
    </row>
    <row r="63" spans="1:27" s="14" customFormat="1" ht="20.100000000000001" customHeight="1" x14ac:dyDescent="0.15">
      <c r="A63" s="266"/>
      <c r="B63" s="56" t="s">
        <v>162</v>
      </c>
      <c r="C63" s="56" t="s">
        <v>110</v>
      </c>
      <c r="D63" s="170">
        <v>1</v>
      </c>
      <c r="E63" s="57">
        <f t="shared" si="1"/>
        <v>21</v>
      </c>
      <c r="F63" s="57">
        <f t="shared" si="2"/>
        <v>21</v>
      </c>
      <c r="G63" s="57">
        <f t="shared" si="3"/>
        <v>21</v>
      </c>
      <c r="H63" s="58">
        <v>44231</v>
      </c>
      <c r="I63" s="59">
        <v>21</v>
      </c>
      <c r="J63" s="59">
        <v>21</v>
      </c>
      <c r="K63" s="59">
        <v>21</v>
      </c>
      <c r="L63" s="58"/>
      <c r="M63" s="59"/>
      <c r="N63" s="59"/>
      <c r="O63" s="59"/>
      <c r="P63" s="58"/>
      <c r="Q63" s="59"/>
      <c r="R63" s="59"/>
      <c r="S63" s="59"/>
      <c r="T63" s="58"/>
      <c r="U63" s="59"/>
      <c r="V63" s="59"/>
      <c r="W63" s="60"/>
      <c r="X63" s="188"/>
      <c r="Y63" s="59"/>
      <c r="Z63" s="59"/>
      <c r="AA63" s="60"/>
    </row>
    <row r="64" spans="1:27" s="14" customFormat="1" ht="20.100000000000001" customHeight="1" x14ac:dyDescent="0.15">
      <c r="A64" s="266" t="s">
        <v>124</v>
      </c>
      <c r="B64" s="264" t="s">
        <v>125</v>
      </c>
      <c r="C64" s="56" t="s">
        <v>126</v>
      </c>
      <c r="D64" s="170">
        <v>1</v>
      </c>
      <c r="E64" s="57">
        <f t="shared" si="1"/>
        <v>9</v>
      </c>
      <c r="F64" s="57">
        <f t="shared" si="2"/>
        <v>9</v>
      </c>
      <c r="G64" s="57">
        <f t="shared" si="3"/>
        <v>9</v>
      </c>
      <c r="H64" s="58">
        <v>44246</v>
      </c>
      <c r="I64" s="59">
        <v>9</v>
      </c>
      <c r="J64" s="59">
        <v>9</v>
      </c>
      <c r="K64" s="59">
        <v>9</v>
      </c>
      <c r="L64" s="58"/>
      <c r="M64" s="59"/>
      <c r="N64" s="59"/>
      <c r="O64" s="59"/>
      <c r="P64" s="58"/>
      <c r="Q64" s="59"/>
      <c r="R64" s="59"/>
      <c r="S64" s="59"/>
      <c r="T64" s="58"/>
      <c r="U64" s="59"/>
      <c r="V64" s="59"/>
      <c r="W64" s="60"/>
      <c r="X64" s="188"/>
      <c r="Y64" s="59"/>
      <c r="Z64" s="59"/>
      <c r="AA64" s="60"/>
    </row>
    <row r="65" spans="1:27" s="14" customFormat="1" ht="21" customHeight="1" x14ac:dyDescent="0.15">
      <c r="A65" s="266"/>
      <c r="B65" s="264"/>
      <c r="C65" s="56" t="s">
        <v>127</v>
      </c>
      <c r="D65" s="170">
        <v>1</v>
      </c>
      <c r="E65" s="57">
        <f t="shared" si="1"/>
        <v>1</v>
      </c>
      <c r="F65" s="57">
        <f t="shared" si="2"/>
        <v>1</v>
      </c>
      <c r="G65" s="57">
        <f t="shared" si="3"/>
        <v>1</v>
      </c>
      <c r="H65" s="58">
        <v>44246</v>
      </c>
      <c r="I65" s="59">
        <v>1</v>
      </c>
      <c r="J65" s="59">
        <v>1</v>
      </c>
      <c r="K65" s="59">
        <v>1</v>
      </c>
      <c r="L65" s="58"/>
      <c r="M65" s="59"/>
      <c r="N65" s="59"/>
      <c r="O65" s="59"/>
      <c r="P65" s="58"/>
      <c r="Q65" s="59"/>
      <c r="R65" s="59"/>
      <c r="S65" s="59"/>
      <c r="T65" s="58"/>
      <c r="U65" s="59"/>
      <c r="V65" s="59"/>
      <c r="W65" s="60"/>
      <c r="X65" s="188"/>
      <c r="Y65" s="59"/>
      <c r="Z65" s="59"/>
      <c r="AA65" s="60"/>
    </row>
    <row r="66" spans="1:27" s="14" customFormat="1" ht="20.100000000000001" customHeight="1" thickBot="1" x14ac:dyDescent="0.2">
      <c r="A66" s="62" t="s">
        <v>128</v>
      </c>
      <c r="B66" s="63" t="s">
        <v>129</v>
      </c>
      <c r="C66" s="63" t="s">
        <v>130</v>
      </c>
      <c r="D66" s="63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89"/>
      <c r="Y66" s="66"/>
      <c r="Z66" s="66"/>
      <c r="AA66" s="67"/>
    </row>
  </sheetData>
  <mergeCells count="35">
    <mergeCell ref="A1:Z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X3:AA3"/>
    <mergeCell ref="T3:W3"/>
    <mergeCell ref="H2:W2"/>
    <mergeCell ref="A6:A24"/>
    <mergeCell ref="B6:B7"/>
    <mergeCell ref="B8:B12"/>
    <mergeCell ref="B13:B15"/>
    <mergeCell ref="B16:B22"/>
    <mergeCell ref="A25:A45"/>
    <mergeCell ref="B25:B26"/>
    <mergeCell ref="B27:B34"/>
    <mergeCell ref="B35:B36"/>
    <mergeCell ref="B37:B38"/>
    <mergeCell ref="B39:B40"/>
    <mergeCell ref="B42:B45"/>
    <mergeCell ref="A64:A65"/>
    <mergeCell ref="B64:B65"/>
    <mergeCell ref="A46:A54"/>
    <mergeCell ref="B47:B53"/>
    <mergeCell ref="A55:A63"/>
    <mergeCell ref="B56:B57"/>
    <mergeCell ref="B58:B59"/>
    <mergeCell ref="B60:B61"/>
  </mergeCells>
  <phoneticPr fontId="8" type="noConversion"/>
  <pageMargins left="0.17" right="0.17" top="0.77" bottom="0.57999999999999996" header="0.45" footer="0.3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66"/>
  <sheetViews>
    <sheetView zoomScale="106" zoomScaleNormal="106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Z1"/>
    </sheetView>
  </sheetViews>
  <sheetFormatPr defaultRowHeight="13.5" x14ac:dyDescent="0.15"/>
  <cols>
    <col min="1" max="1" width="3.77734375" customWidth="1"/>
    <col min="2" max="3" width="5.7773437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  <col min="28" max="28" width="9.44140625" bestFit="1" customWidth="1"/>
  </cols>
  <sheetData>
    <row r="1" spans="1:27" ht="24.75" customHeight="1" thickBot="1" x14ac:dyDescent="0.2">
      <c r="A1" s="269" t="s">
        <v>212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0"/>
    </row>
    <row r="2" spans="1:27" ht="20.100000000000001" customHeight="1" x14ac:dyDescent="0.15">
      <c r="A2" s="270" t="s">
        <v>57</v>
      </c>
      <c r="B2" s="268" t="s">
        <v>58</v>
      </c>
      <c r="C2" s="268" t="s">
        <v>59</v>
      </c>
      <c r="D2" s="268" t="s">
        <v>60</v>
      </c>
      <c r="E2" s="268"/>
      <c r="F2" s="268"/>
      <c r="G2" s="268"/>
      <c r="H2" s="275" t="s">
        <v>225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190"/>
      <c r="Y2" s="190"/>
      <c r="Z2" s="190"/>
      <c r="AA2" s="191"/>
    </row>
    <row r="3" spans="1:27" ht="17.25" customHeight="1" x14ac:dyDescent="0.15">
      <c r="A3" s="271"/>
      <c r="B3" s="264"/>
      <c r="C3" s="264"/>
      <c r="D3" s="264" t="s">
        <v>163</v>
      </c>
      <c r="E3" s="264" t="s">
        <v>52</v>
      </c>
      <c r="F3" s="264" t="s">
        <v>53</v>
      </c>
      <c r="G3" s="264" t="s">
        <v>170</v>
      </c>
      <c r="H3" s="264" t="s">
        <v>51</v>
      </c>
      <c r="I3" s="274"/>
      <c r="J3" s="274"/>
      <c r="K3" s="274"/>
      <c r="L3" s="264" t="s">
        <v>54</v>
      </c>
      <c r="M3" s="264"/>
      <c r="N3" s="264"/>
      <c r="O3" s="264"/>
      <c r="P3" s="264" t="s">
        <v>55</v>
      </c>
      <c r="Q3" s="264"/>
      <c r="R3" s="264"/>
      <c r="S3" s="264"/>
      <c r="T3" s="264" t="s">
        <v>56</v>
      </c>
      <c r="U3" s="264"/>
      <c r="V3" s="264"/>
      <c r="W3" s="265"/>
      <c r="X3" s="263" t="s">
        <v>249</v>
      </c>
      <c r="Y3" s="264"/>
      <c r="Z3" s="264"/>
      <c r="AA3" s="265"/>
    </row>
    <row r="4" spans="1:27" ht="26.25" customHeight="1" thickBot="1" x14ac:dyDescent="0.2">
      <c r="A4" s="272"/>
      <c r="B4" s="273"/>
      <c r="C4" s="273"/>
      <c r="D4" s="273"/>
      <c r="E4" s="273"/>
      <c r="F4" s="273"/>
      <c r="G4" s="273"/>
      <c r="H4" s="68" t="s">
        <v>48</v>
      </c>
      <c r="I4" s="68" t="s">
        <v>52</v>
      </c>
      <c r="J4" s="68" t="s">
        <v>53</v>
      </c>
      <c r="K4" s="69" t="s">
        <v>216</v>
      </c>
      <c r="L4" s="68" t="s">
        <v>48</v>
      </c>
      <c r="M4" s="68" t="s">
        <v>52</v>
      </c>
      <c r="N4" s="68" t="s">
        <v>53</v>
      </c>
      <c r="O4" s="69" t="s">
        <v>216</v>
      </c>
      <c r="P4" s="68" t="s">
        <v>48</v>
      </c>
      <c r="Q4" s="68" t="s">
        <v>52</v>
      </c>
      <c r="R4" s="68" t="s">
        <v>53</v>
      </c>
      <c r="S4" s="69" t="s">
        <v>216</v>
      </c>
      <c r="T4" s="70" t="s">
        <v>48</v>
      </c>
      <c r="U4" s="70" t="s">
        <v>52</v>
      </c>
      <c r="V4" s="70" t="s">
        <v>53</v>
      </c>
      <c r="W4" s="71" t="s">
        <v>216</v>
      </c>
      <c r="X4" s="185" t="s">
        <v>48</v>
      </c>
      <c r="Y4" s="70" t="s">
        <v>52</v>
      </c>
      <c r="Z4" s="70" t="s">
        <v>53</v>
      </c>
      <c r="AA4" s="71" t="s">
        <v>216</v>
      </c>
    </row>
    <row r="5" spans="1:27" ht="23.25" customHeight="1" thickTop="1" thickBot="1" x14ac:dyDescent="0.2">
      <c r="A5" s="121" t="s">
        <v>159</v>
      </c>
      <c r="B5" s="112"/>
      <c r="C5" s="112"/>
      <c r="D5" s="113"/>
      <c r="E5" s="114">
        <f>SUM(E6:E66)</f>
        <v>44</v>
      </c>
      <c r="F5" s="114">
        <f>SUM(F6:F66)</f>
        <v>44</v>
      </c>
      <c r="G5" s="122">
        <f>SUM(G6:G66)</f>
        <v>11</v>
      </c>
      <c r="H5" s="115">
        <v>0</v>
      </c>
      <c r="I5" s="115">
        <f>SUM(I6:I66)</f>
        <v>44</v>
      </c>
      <c r="J5" s="115">
        <f>SUM(J6:J66)</f>
        <v>44</v>
      </c>
      <c r="K5" s="123">
        <f>SUM(K6:K66)</f>
        <v>11</v>
      </c>
      <c r="L5" s="115"/>
      <c r="M5" s="115">
        <f>SUM(M6:M66)</f>
        <v>0</v>
      </c>
      <c r="N5" s="115">
        <f>SUM(N6:N66)</f>
        <v>0</v>
      </c>
      <c r="O5" s="123">
        <f>SUM(O6:O66)</f>
        <v>0</v>
      </c>
      <c r="P5" s="115"/>
      <c r="Q5" s="115">
        <f>SUM(Q6:Q66)</f>
        <v>0</v>
      </c>
      <c r="R5" s="115">
        <f>SUM(R6:R66)</f>
        <v>0</v>
      </c>
      <c r="S5" s="124">
        <f>SUM(S6:S66)</f>
        <v>0</v>
      </c>
      <c r="T5" s="115"/>
      <c r="U5" s="115">
        <f>SUM(U6:U66)</f>
        <v>0</v>
      </c>
      <c r="V5" s="115">
        <f>SUM(V6:V66)</f>
        <v>0</v>
      </c>
      <c r="W5" s="125">
        <f>SUM(W6:W66)</f>
        <v>0</v>
      </c>
      <c r="X5" s="192"/>
      <c r="Y5" s="115">
        <f>SUM(Y6:Y66)</f>
        <v>0</v>
      </c>
      <c r="Z5" s="115">
        <f>SUM(Z6:Z66)</f>
        <v>0</v>
      </c>
      <c r="AA5" s="125">
        <f>SUM(AA6:AA66)</f>
        <v>0</v>
      </c>
    </row>
    <row r="6" spans="1:27" s="14" customFormat="1" ht="20.100000000000001" customHeight="1" x14ac:dyDescent="0.15">
      <c r="A6" s="267" t="s">
        <v>61</v>
      </c>
      <c r="B6" s="268" t="s">
        <v>190</v>
      </c>
      <c r="C6" s="94" t="s">
        <v>62</v>
      </c>
      <c r="D6" s="94">
        <v>1</v>
      </c>
      <c r="E6" s="117">
        <f>SUM(I6,M6,Q6,U6)</f>
        <v>14</v>
      </c>
      <c r="F6" s="117">
        <f t="shared" ref="F6:G7" si="0">SUM(J6,N6,R6,V6)</f>
        <v>14</v>
      </c>
      <c r="G6" s="117">
        <f t="shared" si="0"/>
        <v>4</v>
      </c>
      <c r="H6" s="118">
        <v>44244</v>
      </c>
      <c r="I6" s="119">
        <v>14</v>
      </c>
      <c r="J6" s="119">
        <v>14</v>
      </c>
      <c r="K6" s="126">
        <v>4</v>
      </c>
      <c r="L6" s="118"/>
      <c r="M6" s="119"/>
      <c r="N6" s="119"/>
      <c r="O6" s="126"/>
      <c r="P6" s="118"/>
      <c r="Q6" s="119"/>
      <c r="R6" s="119"/>
      <c r="S6" s="126"/>
      <c r="T6" s="118"/>
      <c r="U6" s="119"/>
      <c r="V6" s="119"/>
      <c r="W6" s="127"/>
      <c r="X6" s="193"/>
      <c r="Y6" s="119"/>
      <c r="Z6" s="119"/>
      <c r="AA6" s="127"/>
    </row>
    <row r="7" spans="1:27" s="14" customFormat="1" ht="20.100000000000001" customHeight="1" x14ac:dyDescent="0.15">
      <c r="A7" s="266"/>
      <c r="B7" s="264"/>
      <c r="C7" s="56" t="s">
        <v>63</v>
      </c>
      <c r="D7" s="56">
        <v>1</v>
      </c>
      <c r="E7" s="57">
        <f>SUM(I7,M7,Q7,U7)</f>
        <v>0</v>
      </c>
      <c r="F7" s="57">
        <f t="shared" si="0"/>
        <v>0</v>
      </c>
      <c r="G7" s="57">
        <f t="shared" si="0"/>
        <v>0</v>
      </c>
      <c r="H7" s="58"/>
      <c r="I7" s="59"/>
      <c r="J7" s="59"/>
      <c r="K7" s="72"/>
      <c r="L7" s="58"/>
      <c r="M7" s="59"/>
      <c r="N7" s="59"/>
      <c r="O7" s="72"/>
      <c r="P7" s="58"/>
      <c r="Q7" s="59"/>
      <c r="R7" s="59"/>
      <c r="S7" s="72"/>
      <c r="T7" s="58"/>
      <c r="U7" s="59"/>
      <c r="V7" s="59"/>
      <c r="W7" s="73"/>
      <c r="X7" s="188"/>
      <c r="Y7" s="59"/>
      <c r="Z7" s="59"/>
      <c r="AA7" s="73"/>
    </row>
    <row r="8" spans="1:27" s="14" customFormat="1" ht="20.100000000000001" customHeight="1" x14ac:dyDescent="0.15">
      <c r="A8" s="266"/>
      <c r="B8" s="264" t="s">
        <v>65</v>
      </c>
      <c r="C8" s="56" t="s">
        <v>66</v>
      </c>
      <c r="D8" s="56">
        <v>1</v>
      </c>
      <c r="E8" s="57">
        <f t="shared" ref="E8:E66" si="1">SUM(I8,M8,Q8,U8)</f>
        <v>0</v>
      </c>
      <c r="F8" s="57">
        <f t="shared" ref="F8:F66" si="2">SUM(J8,N8,R8,V8)</f>
        <v>0</v>
      </c>
      <c r="G8" s="57">
        <f t="shared" ref="G8:G66" si="3">SUM(K8,O8,S8,W8)</f>
        <v>0</v>
      </c>
      <c r="H8" s="58"/>
      <c r="I8" s="59"/>
      <c r="J8" s="59"/>
      <c r="K8" s="72"/>
      <c r="L8" s="58"/>
      <c r="M8" s="59"/>
      <c r="N8" s="59"/>
      <c r="O8" s="72"/>
      <c r="P8" s="58"/>
      <c r="Q8" s="59"/>
      <c r="R8" s="59"/>
      <c r="S8" s="72"/>
      <c r="T8" s="58"/>
      <c r="U8" s="59"/>
      <c r="V8" s="59"/>
      <c r="W8" s="73"/>
      <c r="X8" s="188"/>
      <c r="Y8" s="59"/>
      <c r="Z8" s="59"/>
      <c r="AA8" s="73"/>
    </row>
    <row r="9" spans="1:27" s="14" customFormat="1" ht="20.100000000000001" customHeight="1" x14ac:dyDescent="0.15">
      <c r="A9" s="266"/>
      <c r="B9" s="264"/>
      <c r="C9" s="56" t="s">
        <v>67</v>
      </c>
      <c r="D9" s="56">
        <v>1</v>
      </c>
      <c r="E9" s="57">
        <f t="shared" si="1"/>
        <v>0</v>
      </c>
      <c r="F9" s="57">
        <f t="shared" si="2"/>
        <v>0</v>
      </c>
      <c r="G9" s="57">
        <f t="shared" si="3"/>
        <v>0</v>
      </c>
      <c r="H9" s="58"/>
      <c r="I9" s="59"/>
      <c r="J9" s="59"/>
      <c r="K9" s="72"/>
      <c r="L9" s="58"/>
      <c r="M9" s="59"/>
      <c r="N9" s="59"/>
      <c r="O9" s="72"/>
      <c r="P9" s="58"/>
      <c r="Q9" s="59"/>
      <c r="R9" s="59"/>
      <c r="S9" s="72"/>
      <c r="T9" s="58"/>
      <c r="U9" s="59"/>
      <c r="V9" s="59"/>
      <c r="W9" s="73"/>
      <c r="X9" s="188"/>
      <c r="Y9" s="59"/>
      <c r="Z9" s="59"/>
      <c r="AA9" s="73"/>
    </row>
    <row r="10" spans="1:27" s="14" customFormat="1" ht="20.100000000000001" customHeight="1" x14ac:dyDescent="0.15">
      <c r="A10" s="266"/>
      <c r="B10" s="264"/>
      <c r="C10" s="56" t="s">
        <v>68</v>
      </c>
      <c r="D10" s="56">
        <v>1</v>
      </c>
      <c r="E10" s="57">
        <f t="shared" si="1"/>
        <v>0</v>
      </c>
      <c r="F10" s="57">
        <f t="shared" si="2"/>
        <v>0</v>
      </c>
      <c r="G10" s="57">
        <f t="shared" si="3"/>
        <v>0</v>
      </c>
      <c r="H10" s="58"/>
      <c r="I10" s="59"/>
      <c r="J10" s="59"/>
      <c r="K10" s="72"/>
      <c r="L10" s="58"/>
      <c r="M10" s="59"/>
      <c r="N10" s="59"/>
      <c r="O10" s="72"/>
      <c r="P10" s="58"/>
      <c r="Q10" s="59"/>
      <c r="R10" s="59"/>
      <c r="S10" s="72"/>
      <c r="T10" s="58"/>
      <c r="U10" s="59"/>
      <c r="V10" s="59"/>
      <c r="W10" s="73"/>
      <c r="X10" s="188"/>
      <c r="Y10" s="59"/>
      <c r="Z10" s="59"/>
      <c r="AA10" s="73"/>
    </row>
    <row r="11" spans="1:27" s="14" customFormat="1" ht="20.100000000000001" customHeight="1" x14ac:dyDescent="0.15">
      <c r="A11" s="266"/>
      <c r="B11" s="264"/>
      <c r="C11" s="56" t="s">
        <v>69</v>
      </c>
      <c r="D11" s="56">
        <v>1</v>
      </c>
      <c r="E11" s="57">
        <f t="shared" si="1"/>
        <v>4</v>
      </c>
      <c r="F11" s="57">
        <f t="shared" si="2"/>
        <v>4</v>
      </c>
      <c r="G11" s="57">
        <f t="shared" si="3"/>
        <v>1</v>
      </c>
      <c r="H11" s="58">
        <v>44271</v>
      </c>
      <c r="I11" s="59">
        <v>4</v>
      </c>
      <c r="J11" s="59">
        <v>4</v>
      </c>
      <c r="K11" s="72">
        <v>1</v>
      </c>
      <c r="L11" s="58"/>
      <c r="M11" s="59"/>
      <c r="N11" s="59"/>
      <c r="O11" s="72"/>
      <c r="P11" s="58"/>
      <c r="Q11" s="59"/>
      <c r="R11" s="59"/>
      <c r="S11" s="72"/>
      <c r="T11" s="58"/>
      <c r="U11" s="59"/>
      <c r="V11" s="59"/>
      <c r="W11" s="73"/>
      <c r="X11" s="188"/>
      <c r="Y11" s="59"/>
      <c r="Z11" s="59"/>
      <c r="AA11" s="73"/>
    </row>
    <row r="12" spans="1:27" s="14" customFormat="1" ht="20.100000000000001" customHeight="1" x14ac:dyDescent="0.15">
      <c r="A12" s="266"/>
      <c r="B12" s="264"/>
      <c r="C12" s="56" t="s">
        <v>70</v>
      </c>
      <c r="D12" s="56">
        <v>1</v>
      </c>
      <c r="E12" s="57">
        <f t="shared" si="1"/>
        <v>4</v>
      </c>
      <c r="F12" s="57">
        <f t="shared" si="2"/>
        <v>4</v>
      </c>
      <c r="G12" s="57">
        <f t="shared" si="3"/>
        <v>0</v>
      </c>
      <c r="H12" s="58">
        <v>44270</v>
      </c>
      <c r="I12" s="59">
        <v>4</v>
      </c>
      <c r="J12" s="59">
        <v>4</v>
      </c>
      <c r="K12" s="72"/>
      <c r="L12" s="58"/>
      <c r="M12" s="59"/>
      <c r="N12" s="59"/>
      <c r="O12" s="72"/>
      <c r="P12" s="58"/>
      <c r="Q12" s="59"/>
      <c r="R12" s="59"/>
      <c r="S12" s="72"/>
      <c r="T12" s="58"/>
      <c r="U12" s="59"/>
      <c r="V12" s="59"/>
      <c r="W12" s="73"/>
      <c r="X12" s="188"/>
      <c r="Y12" s="59"/>
      <c r="Z12" s="59"/>
      <c r="AA12" s="73"/>
    </row>
    <row r="13" spans="1:27" s="14" customFormat="1" ht="20.100000000000001" customHeight="1" x14ac:dyDescent="0.15">
      <c r="A13" s="266"/>
      <c r="B13" s="264" t="s">
        <v>72</v>
      </c>
      <c r="C13" s="56" t="s">
        <v>73</v>
      </c>
      <c r="D13" s="56">
        <v>1</v>
      </c>
      <c r="E13" s="57">
        <f t="shared" si="1"/>
        <v>0</v>
      </c>
      <c r="F13" s="57">
        <f t="shared" si="2"/>
        <v>0</v>
      </c>
      <c r="G13" s="57">
        <f t="shared" si="3"/>
        <v>0</v>
      </c>
      <c r="H13" s="58"/>
      <c r="I13" s="59"/>
      <c r="J13" s="59"/>
      <c r="K13" s="72"/>
      <c r="L13" s="58"/>
      <c r="M13" s="59"/>
      <c r="N13" s="59"/>
      <c r="O13" s="72"/>
      <c r="P13" s="58"/>
      <c r="Q13" s="59"/>
      <c r="R13" s="59"/>
      <c r="S13" s="72"/>
      <c r="T13" s="58"/>
      <c r="U13" s="59"/>
      <c r="V13" s="59"/>
      <c r="W13" s="73"/>
      <c r="X13" s="188"/>
      <c r="Y13" s="59"/>
      <c r="Z13" s="59"/>
      <c r="AA13" s="73"/>
    </row>
    <row r="14" spans="1:27" s="14" customFormat="1" ht="20.100000000000001" customHeight="1" x14ac:dyDescent="0.15">
      <c r="A14" s="266"/>
      <c r="B14" s="264"/>
      <c r="C14" s="56" t="s">
        <v>74</v>
      </c>
      <c r="D14" s="56">
        <v>1</v>
      </c>
      <c r="E14" s="57">
        <f t="shared" si="1"/>
        <v>0</v>
      </c>
      <c r="F14" s="57">
        <f t="shared" si="2"/>
        <v>0</v>
      </c>
      <c r="G14" s="57">
        <f t="shared" si="3"/>
        <v>0</v>
      </c>
      <c r="H14" s="58"/>
      <c r="I14" s="59"/>
      <c r="J14" s="59"/>
      <c r="K14" s="72"/>
      <c r="L14" s="58"/>
      <c r="M14" s="59"/>
      <c r="N14" s="59"/>
      <c r="O14" s="72"/>
      <c r="P14" s="58"/>
      <c r="Q14" s="59"/>
      <c r="R14" s="59"/>
      <c r="S14" s="72"/>
      <c r="T14" s="58"/>
      <c r="U14" s="59"/>
      <c r="V14" s="59"/>
      <c r="W14" s="73"/>
      <c r="X14" s="188"/>
      <c r="Y14" s="59"/>
      <c r="Z14" s="59"/>
      <c r="AA14" s="73"/>
    </row>
    <row r="15" spans="1:27" s="14" customFormat="1" ht="20.100000000000001" customHeight="1" x14ac:dyDescent="0.15">
      <c r="A15" s="266"/>
      <c r="B15" s="264"/>
      <c r="C15" s="56" t="s">
        <v>75</v>
      </c>
      <c r="D15" s="56">
        <v>1</v>
      </c>
      <c r="E15" s="57">
        <f t="shared" si="1"/>
        <v>0</v>
      </c>
      <c r="F15" s="57">
        <f t="shared" si="2"/>
        <v>0</v>
      </c>
      <c r="G15" s="57">
        <f t="shared" si="3"/>
        <v>0</v>
      </c>
      <c r="H15" s="58"/>
      <c r="I15" s="59"/>
      <c r="J15" s="59"/>
      <c r="K15" s="72"/>
      <c r="L15" s="58"/>
      <c r="M15" s="59"/>
      <c r="N15" s="59"/>
      <c r="O15" s="72"/>
      <c r="P15" s="58"/>
      <c r="Q15" s="59"/>
      <c r="R15" s="59"/>
      <c r="S15" s="72"/>
      <c r="T15" s="58"/>
      <c r="U15" s="59"/>
      <c r="V15" s="59"/>
      <c r="W15" s="73"/>
      <c r="X15" s="188"/>
      <c r="Y15" s="59"/>
      <c r="Z15" s="59"/>
      <c r="AA15" s="73"/>
    </row>
    <row r="16" spans="1:27" s="14" customFormat="1" ht="20.100000000000001" customHeight="1" x14ac:dyDescent="0.15">
      <c r="A16" s="266"/>
      <c r="B16" s="264" t="s">
        <v>71</v>
      </c>
      <c r="C16" s="56" t="s">
        <v>76</v>
      </c>
      <c r="D16" s="56"/>
      <c r="E16" s="57">
        <f t="shared" si="1"/>
        <v>0</v>
      </c>
      <c r="F16" s="57">
        <f t="shared" si="2"/>
        <v>0</v>
      </c>
      <c r="G16" s="57">
        <f t="shared" si="3"/>
        <v>0</v>
      </c>
      <c r="H16" s="58"/>
      <c r="I16" s="59"/>
      <c r="J16" s="59"/>
      <c r="K16" s="72"/>
      <c r="L16" s="58"/>
      <c r="M16" s="59"/>
      <c r="N16" s="59"/>
      <c r="O16" s="72"/>
      <c r="P16" s="58"/>
      <c r="Q16" s="59"/>
      <c r="R16" s="59"/>
      <c r="S16" s="72"/>
      <c r="T16" s="58"/>
      <c r="U16" s="59"/>
      <c r="V16" s="59"/>
      <c r="W16" s="73"/>
      <c r="X16" s="188"/>
      <c r="Y16" s="59"/>
      <c r="Z16" s="59"/>
      <c r="AA16" s="73"/>
    </row>
    <row r="17" spans="1:28" s="14" customFormat="1" ht="20.100000000000001" customHeight="1" x14ac:dyDescent="0.15">
      <c r="A17" s="266"/>
      <c r="B17" s="264"/>
      <c r="C17" s="56" t="s">
        <v>77</v>
      </c>
      <c r="D17" s="56">
        <f>'무의도서별(의과)'!D17</f>
        <v>1</v>
      </c>
      <c r="E17" s="57">
        <f t="shared" si="1"/>
        <v>0</v>
      </c>
      <c r="F17" s="57">
        <f t="shared" si="2"/>
        <v>0</v>
      </c>
      <c r="G17" s="57">
        <f t="shared" si="3"/>
        <v>0</v>
      </c>
      <c r="H17" s="58"/>
      <c r="I17" s="59"/>
      <c r="J17" s="59"/>
      <c r="K17" s="72"/>
      <c r="L17" s="58"/>
      <c r="M17" s="59"/>
      <c r="N17" s="59"/>
      <c r="O17" s="72"/>
      <c r="P17" s="58"/>
      <c r="Q17" s="59"/>
      <c r="R17" s="59"/>
      <c r="S17" s="72"/>
      <c r="T17" s="58"/>
      <c r="U17" s="59"/>
      <c r="V17" s="59"/>
      <c r="W17" s="73"/>
      <c r="X17" s="188"/>
      <c r="Y17" s="59"/>
      <c r="Z17" s="59"/>
      <c r="AA17" s="73"/>
    </row>
    <row r="18" spans="1:28" s="14" customFormat="1" ht="20.100000000000001" customHeight="1" x14ac:dyDescent="0.15">
      <c r="A18" s="266"/>
      <c r="B18" s="264"/>
      <c r="C18" s="56" t="s">
        <v>78</v>
      </c>
      <c r="D18" s="195">
        <f>'무의도서별(의과)'!D18</f>
        <v>1</v>
      </c>
      <c r="E18" s="57">
        <f t="shared" si="1"/>
        <v>0</v>
      </c>
      <c r="F18" s="57">
        <f t="shared" si="2"/>
        <v>0</v>
      </c>
      <c r="G18" s="57">
        <f t="shared" si="3"/>
        <v>0</v>
      </c>
      <c r="H18" s="58"/>
      <c r="I18" s="59"/>
      <c r="J18" s="59"/>
      <c r="K18" s="72"/>
      <c r="L18" s="58"/>
      <c r="M18" s="59"/>
      <c r="N18" s="59"/>
      <c r="O18" s="72"/>
      <c r="P18" s="58"/>
      <c r="Q18" s="59"/>
      <c r="R18" s="59"/>
      <c r="S18" s="72"/>
      <c r="T18" s="58"/>
      <c r="U18" s="59"/>
      <c r="V18" s="59"/>
      <c r="W18" s="73"/>
      <c r="X18" s="188"/>
      <c r="Y18" s="59"/>
      <c r="Z18" s="59"/>
      <c r="AA18" s="73"/>
    </row>
    <row r="19" spans="1:28" s="14" customFormat="1" ht="20.100000000000001" customHeight="1" x14ac:dyDescent="0.15">
      <c r="A19" s="266"/>
      <c r="B19" s="264"/>
      <c r="C19" s="56" t="s">
        <v>79</v>
      </c>
      <c r="D19" s="56">
        <v>1</v>
      </c>
      <c r="E19" s="57">
        <f t="shared" si="1"/>
        <v>0</v>
      </c>
      <c r="F19" s="57">
        <f t="shared" si="2"/>
        <v>0</v>
      </c>
      <c r="G19" s="57">
        <f t="shared" si="3"/>
        <v>0</v>
      </c>
      <c r="H19" s="58"/>
      <c r="I19" s="59"/>
      <c r="J19" s="59"/>
      <c r="K19" s="72"/>
      <c r="L19" s="58"/>
      <c r="M19" s="59"/>
      <c r="N19" s="59"/>
      <c r="O19" s="72"/>
      <c r="P19" s="58"/>
      <c r="Q19" s="59"/>
      <c r="R19" s="59"/>
      <c r="S19" s="72"/>
      <c r="T19" s="58"/>
      <c r="U19" s="59"/>
      <c r="V19" s="59"/>
      <c r="W19" s="73"/>
      <c r="X19" s="188"/>
      <c r="Y19" s="59"/>
      <c r="Z19" s="59"/>
      <c r="AA19" s="73"/>
      <c r="AB19" s="16"/>
    </row>
    <row r="20" spans="1:28" s="14" customFormat="1" ht="20.100000000000001" customHeight="1" x14ac:dyDescent="0.15">
      <c r="A20" s="266"/>
      <c r="B20" s="264"/>
      <c r="C20" s="56" t="s">
        <v>80</v>
      </c>
      <c r="D20" s="56">
        <v>1</v>
      </c>
      <c r="E20" s="57">
        <f t="shared" si="1"/>
        <v>0</v>
      </c>
      <c r="F20" s="57">
        <f t="shared" si="2"/>
        <v>0</v>
      </c>
      <c r="G20" s="57">
        <f t="shared" si="3"/>
        <v>0</v>
      </c>
      <c r="H20" s="58"/>
      <c r="I20" s="59"/>
      <c r="J20" s="59"/>
      <c r="K20" s="72"/>
      <c r="L20" s="58"/>
      <c r="M20" s="59"/>
      <c r="N20" s="59"/>
      <c r="O20" s="72"/>
      <c r="P20" s="58"/>
      <c r="Q20" s="59"/>
      <c r="R20" s="59"/>
      <c r="S20" s="72"/>
      <c r="T20" s="58"/>
      <c r="U20" s="59"/>
      <c r="V20" s="59"/>
      <c r="W20" s="73"/>
      <c r="X20" s="188"/>
      <c r="Y20" s="59"/>
      <c r="Z20" s="59"/>
      <c r="AA20" s="73"/>
      <c r="AB20" s="16"/>
    </row>
    <row r="21" spans="1:28" s="14" customFormat="1" ht="20.100000000000001" customHeight="1" x14ac:dyDescent="0.15">
      <c r="A21" s="266"/>
      <c r="B21" s="264"/>
      <c r="C21" s="56" t="s">
        <v>200</v>
      </c>
      <c r="D21" s="56">
        <v>1</v>
      </c>
      <c r="E21" s="57">
        <f t="shared" si="1"/>
        <v>5</v>
      </c>
      <c r="F21" s="57">
        <f t="shared" si="2"/>
        <v>5</v>
      </c>
      <c r="G21" s="57">
        <f t="shared" si="3"/>
        <v>0</v>
      </c>
      <c r="H21" s="58">
        <v>44260</v>
      </c>
      <c r="I21" s="59">
        <v>5</v>
      </c>
      <c r="J21" s="59">
        <v>5</v>
      </c>
      <c r="K21" s="72"/>
      <c r="L21" s="58"/>
      <c r="M21" s="59"/>
      <c r="N21" s="59"/>
      <c r="O21" s="72"/>
      <c r="P21" s="58"/>
      <c r="Q21" s="59"/>
      <c r="R21" s="59"/>
      <c r="S21" s="72"/>
      <c r="T21" s="58"/>
      <c r="U21" s="59"/>
      <c r="V21" s="59"/>
      <c r="W21" s="73"/>
      <c r="X21" s="188"/>
      <c r="Y21" s="59"/>
      <c r="Z21" s="59"/>
      <c r="AA21" s="73"/>
      <c r="AB21" s="16"/>
    </row>
    <row r="22" spans="1:28" s="14" customFormat="1" ht="20.100000000000001" customHeight="1" x14ac:dyDescent="0.15">
      <c r="A22" s="266"/>
      <c r="B22" s="264"/>
      <c r="C22" s="56" t="s">
        <v>81</v>
      </c>
      <c r="D22" s="56">
        <v>1</v>
      </c>
      <c r="E22" s="57">
        <f t="shared" si="1"/>
        <v>0</v>
      </c>
      <c r="F22" s="57">
        <f t="shared" si="2"/>
        <v>0</v>
      </c>
      <c r="G22" s="57">
        <f t="shared" si="3"/>
        <v>0</v>
      </c>
      <c r="H22" s="58"/>
      <c r="I22" s="59"/>
      <c r="J22" s="59"/>
      <c r="K22" s="72"/>
      <c r="L22" s="58"/>
      <c r="M22" s="59"/>
      <c r="N22" s="59"/>
      <c r="O22" s="72"/>
      <c r="P22" s="58"/>
      <c r="Q22" s="59"/>
      <c r="R22" s="59"/>
      <c r="S22" s="72"/>
      <c r="T22" s="58"/>
      <c r="U22" s="59"/>
      <c r="V22" s="59"/>
      <c r="W22" s="73"/>
      <c r="X22" s="188"/>
      <c r="Y22" s="59"/>
      <c r="Z22" s="59"/>
      <c r="AA22" s="73"/>
    </row>
    <row r="23" spans="1:28" s="14" customFormat="1" ht="20.100000000000001" customHeight="1" x14ac:dyDescent="0.15">
      <c r="A23" s="266"/>
      <c r="B23" s="56" t="s">
        <v>82</v>
      </c>
      <c r="C23" s="56" t="s">
        <v>83</v>
      </c>
      <c r="D23" s="56">
        <v>1</v>
      </c>
      <c r="E23" s="57">
        <f t="shared" si="1"/>
        <v>0</v>
      </c>
      <c r="F23" s="57">
        <f t="shared" si="2"/>
        <v>0</v>
      </c>
      <c r="G23" s="57">
        <f t="shared" si="3"/>
        <v>0</v>
      </c>
      <c r="H23" s="58"/>
      <c r="I23" s="59"/>
      <c r="J23" s="59"/>
      <c r="K23" s="72"/>
      <c r="L23" s="58"/>
      <c r="M23" s="59"/>
      <c r="N23" s="59"/>
      <c r="O23" s="72"/>
      <c r="P23" s="58"/>
      <c r="Q23" s="59"/>
      <c r="R23" s="59"/>
      <c r="S23" s="72"/>
      <c r="T23" s="58"/>
      <c r="U23" s="59"/>
      <c r="V23" s="59"/>
      <c r="W23" s="73"/>
      <c r="X23" s="188"/>
      <c r="Y23" s="59"/>
      <c r="Z23" s="59"/>
      <c r="AA23" s="73"/>
    </row>
    <row r="24" spans="1:28" s="14" customFormat="1" ht="20.100000000000001" customHeight="1" x14ac:dyDescent="0.15">
      <c r="A24" s="266"/>
      <c r="B24" s="56" t="s">
        <v>84</v>
      </c>
      <c r="C24" s="56" t="s">
        <v>85</v>
      </c>
      <c r="D24" s="56">
        <v>1</v>
      </c>
      <c r="E24" s="57">
        <f t="shared" si="1"/>
        <v>0</v>
      </c>
      <c r="F24" s="57">
        <f t="shared" si="2"/>
        <v>0</v>
      </c>
      <c r="G24" s="57">
        <f t="shared" si="3"/>
        <v>0</v>
      </c>
      <c r="H24" s="58"/>
      <c r="I24" s="59"/>
      <c r="J24" s="59"/>
      <c r="K24" s="72"/>
      <c r="L24" s="58"/>
      <c r="M24" s="59"/>
      <c r="N24" s="59"/>
      <c r="O24" s="72"/>
      <c r="P24" s="58"/>
      <c r="Q24" s="59"/>
      <c r="R24" s="59"/>
      <c r="S24" s="72"/>
      <c r="T24" s="58"/>
      <c r="U24" s="59"/>
      <c r="V24" s="59"/>
      <c r="W24" s="73"/>
      <c r="X24" s="188"/>
      <c r="Y24" s="59"/>
      <c r="Z24" s="59"/>
      <c r="AA24" s="73"/>
    </row>
    <row r="25" spans="1:28" s="14" customFormat="1" ht="20.100000000000001" customHeight="1" x14ac:dyDescent="0.15">
      <c r="A25" s="266" t="s">
        <v>131</v>
      </c>
      <c r="B25" s="264" t="s">
        <v>86</v>
      </c>
      <c r="C25" s="56" t="s">
        <v>87</v>
      </c>
      <c r="D25" s="56">
        <v>1</v>
      </c>
      <c r="E25" s="57">
        <f t="shared" si="1"/>
        <v>0</v>
      </c>
      <c r="F25" s="57">
        <f t="shared" si="2"/>
        <v>0</v>
      </c>
      <c r="G25" s="57">
        <f t="shared" si="3"/>
        <v>0</v>
      </c>
      <c r="H25" s="58"/>
      <c r="I25" s="59"/>
      <c r="J25" s="59"/>
      <c r="K25" s="72"/>
      <c r="L25" s="58"/>
      <c r="M25" s="59"/>
      <c r="N25" s="59"/>
      <c r="O25" s="72"/>
      <c r="P25" s="58"/>
      <c r="Q25" s="59"/>
      <c r="R25" s="59"/>
      <c r="S25" s="72"/>
      <c r="T25" s="58"/>
      <c r="U25" s="59"/>
      <c r="V25" s="59"/>
      <c r="W25" s="73"/>
      <c r="X25" s="188"/>
      <c r="Y25" s="59"/>
      <c r="Z25" s="59"/>
      <c r="AA25" s="73"/>
      <c r="AB25" s="16"/>
    </row>
    <row r="26" spans="1:28" s="14" customFormat="1" ht="20.100000000000001" customHeight="1" x14ac:dyDescent="0.15">
      <c r="A26" s="266"/>
      <c r="B26" s="264"/>
      <c r="C26" s="56" t="s">
        <v>89</v>
      </c>
      <c r="D26" s="56">
        <v>1</v>
      </c>
      <c r="E26" s="57">
        <f t="shared" si="1"/>
        <v>0</v>
      </c>
      <c r="F26" s="57">
        <f t="shared" si="2"/>
        <v>0</v>
      </c>
      <c r="G26" s="57">
        <f t="shared" si="3"/>
        <v>0</v>
      </c>
      <c r="H26" s="58"/>
      <c r="I26" s="59"/>
      <c r="J26" s="59"/>
      <c r="K26" s="72"/>
      <c r="L26" s="58"/>
      <c r="M26" s="59"/>
      <c r="N26" s="59"/>
      <c r="O26" s="72"/>
      <c r="P26" s="58"/>
      <c r="Q26" s="59"/>
      <c r="R26" s="59"/>
      <c r="S26" s="72"/>
      <c r="T26" s="58"/>
      <c r="U26" s="59"/>
      <c r="V26" s="59"/>
      <c r="W26" s="73"/>
      <c r="X26" s="188"/>
      <c r="Y26" s="59"/>
      <c r="Z26" s="59"/>
      <c r="AA26" s="73"/>
    </row>
    <row r="27" spans="1:28" s="14" customFormat="1" ht="20.100000000000001" customHeight="1" x14ac:dyDescent="0.15">
      <c r="A27" s="266"/>
      <c r="B27" s="264" t="s">
        <v>88</v>
      </c>
      <c r="C27" s="56" t="s">
        <v>90</v>
      </c>
      <c r="D27" s="56">
        <v>1</v>
      </c>
      <c r="E27" s="57">
        <f t="shared" si="1"/>
        <v>1</v>
      </c>
      <c r="F27" s="57">
        <f t="shared" si="2"/>
        <v>1</v>
      </c>
      <c r="G27" s="57">
        <f t="shared" si="3"/>
        <v>0</v>
      </c>
      <c r="H27" s="58">
        <v>44230</v>
      </c>
      <c r="I27" s="59">
        <v>1</v>
      </c>
      <c r="J27" s="59">
        <v>1</v>
      </c>
      <c r="K27" s="72"/>
      <c r="L27" s="58"/>
      <c r="M27" s="59"/>
      <c r="N27" s="59"/>
      <c r="O27" s="72"/>
      <c r="P27" s="58"/>
      <c r="Q27" s="59"/>
      <c r="R27" s="59"/>
      <c r="S27" s="72"/>
      <c r="T27" s="58"/>
      <c r="U27" s="59"/>
      <c r="V27" s="59"/>
      <c r="W27" s="73"/>
      <c r="X27" s="188"/>
      <c r="Y27" s="59"/>
      <c r="Z27" s="59"/>
      <c r="AA27" s="73"/>
    </row>
    <row r="28" spans="1:28" s="14" customFormat="1" ht="20.100000000000001" customHeight="1" x14ac:dyDescent="0.15">
      <c r="A28" s="266"/>
      <c r="B28" s="264"/>
      <c r="C28" s="56" t="s">
        <v>64</v>
      </c>
      <c r="D28" s="56">
        <v>1</v>
      </c>
      <c r="E28" s="57">
        <f t="shared" si="1"/>
        <v>0</v>
      </c>
      <c r="F28" s="57">
        <f t="shared" si="2"/>
        <v>0</v>
      </c>
      <c r="G28" s="57">
        <f t="shared" si="3"/>
        <v>0</v>
      </c>
      <c r="H28" s="58"/>
      <c r="I28" s="59"/>
      <c r="J28" s="59"/>
      <c r="K28" s="72"/>
      <c r="L28" s="58"/>
      <c r="M28" s="59"/>
      <c r="N28" s="59"/>
      <c r="O28" s="72"/>
      <c r="P28" s="58"/>
      <c r="Q28" s="59"/>
      <c r="R28" s="59"/>
      <c r="S28" s="72"/>
      <c r="T28" s="58"/>
      <c r="U28" s="59"/>
      <c r="V28" s="59"/>
      <c r="W28" s="73"/>
      <c r="X28" s="188"/>
      <c r="Y28" s="59"/>
      <c r="Z28" s="59"/>
      <c r="AA28" s="73"/>
    </row>
    <row r="29" spans="1:28" s="14" customFormat="1" ht="20.100000000000001" customHeight="1" x14ac:dyDescent="0.15">
      <c r="A29" s="266"/>
      <c r="B29" s="264"/>
      <c r="C29" s="56" t="s">
        <v>201</v>
      </c>
      <c r="D29" s="56">
        <v>1</v>
      </c>
      <c r="E29" s="57">
        <f t="shared" si="1"/>
        <v>0</v>
      </c>
      <c r="F29" s="57">
        <f t="shared" si="2"/>
        <v>0</v>
      </c>
      <c r="G29" s="57">
        <f t="shared" si="3"/>
        <v>0</v>
      </c>
      <c r="H29" s="58"/>
      <c r="I29" s="59"/>
      <c r="J29" s="59"/>
      <c r="K29" s="72"/>
      <c r="L29" s="58"/>
      <c r="M29" s="59"/>
      <c r="N29" s="59"/>
      <c r="O29" s="72"/>
      <c r="P29" s="58"/>
      <c r="Q29" s="59"/>
      <c r="R29" s="59"/>
      <c r="S29" s="72"/>
      <c r="T29" s="58"/>
      <c r="U29" s="59"/>
      <c r="V29" s="59"/>
      <c r="W29" s="73"/>
      <c r="X29" s="188"/>
      <c r="Y29" s="59"/>
      <c r="Z29" s="59"/>
      <c r="AA29" s="73"/>
    </row>
    <row r="30" spans="1:28" s="14" customFormat="1" ht="20.100000000000001" customHeight="1" x14ac:dyDescent="0.15">
      <c r="A30" s="266"/>
      <c r="B30" s="264"/>
      <c r="C30" s="56" t="s">
        <v>202</v>
      </c>
      <c r="D30" s="56">
        <v>1</v>
      </c>
      <c r="E30" s="57">
        <f t="shared" si="1"/>
        <v>0</v>
      </c>
      <c r="F30" s="57">
        <f t="shared" si="2"/>
        <v>0</v>
      </c>
      <c r="G30" s="57">
        <f t="shared" si="3"/>
        <v>0</v>
      </c>
      <c r="H30" s="58"/>
      <c r="I30" s="59"/>
      <c r="J30" s="59"/>
      <c r="K30" s="72"/>
      <c r="L30" s="58"/>
      <c r="M30" s="59"/>
      <c r="N30" s="59"/>
      <c r="O30" s="72"/>
      <c r="P30" s="58"/>
      <c r="Q30" s="59"/>
      <c r="R30" s="59"/>
      <c r="S30" s="72"/>
      <c r="T30" s="58"/>
      <c r="U30" s="59"/>
      <c r="V30" s="59"/>
      <c r="W30" s="73"/>
      <c r="X30" s="188"/>
      <c r="Y30" s="59"/>
      <c r="Z30" s="59"/>
      <c r="AA30" s="73"/>
    </row>
    <row r="31" spans="1:28" s="14" customFormat="1" ht="20.100000000000001" customHeight="1" x14ac:dyDescent="0.15">
      <c r="A31" s="266"/>
      <c r="B31" s="264"/>
      <c r="C31" s="56" t="s">
        <v>203</v>
      </c>
      <c r="D31" s="56">
        <v>1</v>
      </c>
      <c r="E31" s="57">
        <f t="shared" si="1"/>
        <v>0</v>
      </c>
      <c r="F31" s="57">
        <f t="shared" si="2"/>
        <v>0</v>
      </c>
      <c r="G31" s="57">
        <f t="shared" si="3"/>
        <v>0</v>
      </c>
      <c r="H31" s="58"/>
      <c r="I31" s="59"/>
      <c r="J31" s="59"/>
      <c r="K31" s="72"/>
      <c r="L31" s="58"/>
      <c r="M31" s="59"/>
      <c r="N31" s="59"/>
      <c r="O31" s="72"/>
      <c r="P31" s="58"/>
      <c r="Q31" s="59"/>
      <c r="R31" s="59"/>
      <c r="S31" s="72"/>
      <c r="T31" s="58"/>
      <c r="U31" s="59"/>
      <c r="V31" s="59"/>
      <c r="W31" s="73"/>
      <c r="X31" s="188"/>
      <c r="Y31" s="59"/>
      <c r="Z31" s="59"/>
      <c r="AA31" s="73"/>
    </row>
    <row r="32" spans="1:28" s="14" customFormat="1" ht="20.100000000000001" customHeight="1" x14ac:dyDescent="0.15">
      <c r="A32" s="266"/>
      <c r="B32" s="264"/>
      <c r="C32" s="56" t="s">
        <v>204</v>
      </c>
      <c r="D32" s="56">
        <v>1</v>
      </c>
      <c r="E32" s="57">
        <f t="shared" si="1"/>
        <v>0</v>
      </c>
      <c r="F32" s="57">
        <f t="shared" si="2"/>
        <v>0</v>
      </c>
      <c r="G32" s="57">
        <f t="shared" si="3"/>
        <v>0</v>
      </c>
      <c r="H32" s="58"/>
      <c r="I32" s="59"/>
      <c r="J32" s="59"/>
      <c r="K32" s="72"/>
      <c r="L32" s="58"/>
      <c r="M32" s="59"/>
      <c r="N32" s="59"/>
      <c r="O32" s="72"/>
      <c r="P32" s="58"/>
      <c r="Q32" s="59"/>
      <c r="R32" s="59"/>
      <c r="S32" s="72"/>
      <c r="T32" s="58"/>
      <c r="U32" s="59"/>
      <c r="V32" s="59"/>
      <c r="W32" s="73"/>
      <c r="X32" s="188"/>
      <c r="Y32" s="59"/>
      <c r="Z32" s="59"/>
      <c r="AA32" s="73"/>
    </row>
    <row r="33" spans="1:27" s="14" customFormat="1" ht="20.100000000000001" customHeight="1" x14ac:dyDescent="0.15">
      <c r="A33" s="266"/>
      <c r="B33" s="264"/>
      <c r="C33" s="56" t="s">
        <v>205</v>
      </c>
      <c r="D33" s="56">
        <v>1</v>
      </c>
      <c r="E33" s="57">
        <f t="shared" si="1"/>
        <v>0</v>
      </c>
      <c r="F33" s="57">
        <f t="shared" si="2"/>
        <v>0</v>
      </c>
      <c r="G33" s="57">
        <f t="shared" si="3"/>
        <v>0</v>
      </c>
      <c r="H33" s="58"/>
      <c r="I33" s="59"/>
      <c r="J33" s="59"/>
      <c r="K33" s="72"/>
      <c r="L33" s="58"/>
      <c r="M33" s="59"/>
      <c r="N33" s="59"/>
      <c r="O33" s="72"/>
      <c r="P33" s="58"/>
      <c r="Q33" s="59"/>
      <c r="R33" s="59"/>
      <c r="S33" s="72"/>
      <c r="T33" s="58"/>
      <c r="U33" s="59"/>
      <c r="V33" s="59"/>
      <c r="W33" s="73"/>
      <c r="X33" s="188"/>
      <c r="Y33" s="59"/>
      <c r="Z33" s="59"/>
      <c r="AA33" s="73"/>
    </row>
    <row r="34" spans="1:27" s="14" customFormat="1" ht="20.100000000000001" customHeight="1" x14ac:dyDescent="0.15">
      <c r="A34" s="266"/>
      <c r="B34" s="264"/>
      <c r="C34" s="56" t="s">
        <v>206</v>
      </c>
      <c r="D34" s="56"/>
      <c r="E34" s="57">
        <f t="shared" si="1"/>
        <v>0</v>
      </c>
      <c r="F34" s="57">
        <f t="shared" si="2"/>
        <v>0</v>
      </c>
      <c r="G34" s="57">
        <f t="shared" si="3"/>
        <v>0</v>
      </c>
      <c r="H34" s="58"/>
      <c r="I34" s="59"/>
      <c r="J34" s="59"/>
      <c r="K34" s="72"/>
      <c r="L34" s="58"/>
      <c r="M34" s="59"/>
      <c r="N34" s="59"/>
      <c r="O34" s="72"/>
      <c r="P34" s="58"/>
      <c r="Q34" s="59"/>
      <c r="R34" s="59"/>
      <c r="S34" s="72"/>
      <c r="T34" s="58"/>
      <c r="U34" s="59"/>
      <c r="V34" s="59"/>
      <c r="W34" s="73"/>
      <c r="X34" s="188"/>
      <c r="Y34" s="59"/>
      <c r="Z34" s="59"/>
      <c r="AA34" s="73"/>
    </row>
    <row r="35" spans="1:27" s="14" customFormat="1" ht="20.100000000000001" customHeight="1" x14ac:dyDescent="0.15">
      <c r="A35" s="266"/>
      <c r="B35" s="264" t="s">
        <v>91</v>
      </c>
      <c r="C35" s="56" t="s">
        <v>64</v>
      </c>
      <c r="D35" s="56">
        <v>1</v>
      </c>
      <c r="E35" s="57">
        <f t="shared" si="1"/>
        <v>0</v>
      </c>
      <c r="F35" s="57">
        <f t="shared" si="2"/>
        <v>0</v>
      </c>
      <c r="G35" s="57">
        <f t="shared" si="3"/>
        <v>0</v>
      </c>
      <c r="H35" s="58"/>
      <c r="I35" s="59"/>
      <c r="J35" s="59"/>
      <c r="K35" s="72"/>
      <c r="L35" s="58"/>
      <c r="M35" s="59"/>
      <c r="N35" s="59"/>
      <c r="O35" s="72"/>
      <c r="P35" s="58"/>
      <c r="Q35" s="59"/>
      <c r="R35" s="59"/>
      <c r="S35" s="72"/>
      <c r="T35" s="58"/>
      <c r="U35" s="59"/>
      <c r="V35" s="59"/>
      <c r="W35" s="73"/>
      <c r="X35" s="188"/>
      <c r="Y35" s="59"/>
      <c r="Z35" s="59"/>
      <c r="AA35" s="73"/>
    </row>
    <row r="36" spans="1:27" s="14" customFormat="1" ht="20.100000000000001" customHeight="1" x14ac:dyDescent="0.15">
      <c r="A36" s="266"/>
      <c r="B36" s="264"/>
      <c r="C36" s="56" t="s">
        <v>92</v>
      </c>
      <c r="D36" s="56">
        <v>1</v>
      </c>
      <c r="E36" s="57">
        <f t="shared" si="1"/>
        <v>0</v>
      </c>
      <c r="F36" s="57">
        <f t="shared" si="2"/>
        <v>0</v>
      </c>
      <c r="G36" s="57">
        <f t="shared" si="3"/>
        <v>0</v>
      </c>
      <c r="H36" s="58"/>
      <c r="I36" s="59"/>
      <c r="J36" s="59"/>
      <c r="K36" s="72"/>
      <c r="L36" s="58"/>
      <c r="M36" s="59"/>
      <c r="N36" s="59"/>
      <c r="O36" s="72"/>
      <c r="P36" s="58"/>
      <c r="Q36" s="59"/>
      <c r="R36" s="59"/>
      <c r="S36" s="72"/>
      <c r="T36" s="58"/>
      <c r="U36" s="59"/>
      <c r="V36" s="59"/>
      <c r="W36" s="73"/>
      <c r="X36" s="188"/>
      <c r="Y36" s="59"/>
      <c r="Z36" s="59"/>
      <c r="AA36" s="73"/>
    </row>
    <row r="37" spans="1:27" s="14" customFormat="1" ht="20.100000000000001" customHeight="1" x14ac:dyDescent="0.15">
      <c r="A37" s="266"/>
      <c r="B37" s="264" t="s">
        <v>93</v>
      </c>
      <c r="C37" s="56" t="s">
        <v>94</v>
      </c>
      <c r="D37" s="56"/>
      <c r="E37" s="57">
        <f t="shared" si="1"/>
        <v>0</v>
      </c>
      <c r="F37" s="57">
        <f t="shared" si="2"/>
        <v>0</v>
      </c>
      <c r="G37" s="57">
        <f t="shared" si="3"/>
        <v>0</v>
      </c>
      <c r="H37" s="58"/>
      <c r="I37" s="59"/>
      <c r="J37" s="59"/>
      <c r="K37" s="72"/>
      <c r="L37" s="58"/>
      <c r="M37" s="59"/>
      <c r="N37" s="59"/>
      <c r="O37" s="72"/>
      <c r="P37" s="58"/>
      <c r="Q37" s="59"/>
      <c r="R37" s="59"/>
      <c r="S37" s="72"/>
      <c r="T37" s="58"/>
      <c r="U37" s="59"/>
      <c r="V37" s="59"/>
      <c r="W37" s="73"/>
      <c r="X37" s="188"/>
      <c r="Y37" s="59"/>
      <c r="Z37" s="59"/>
      <c r="AA37" s="73"/>
    </row>
    <row r="38" spans="1:27" s="14" customFormat="1" ht="20.100000000000001" customHeight="1" x14ac:dyDescent="0.15">
      <c r="A38" s="266"/>
      <c r="B38" s="264"/>
      <c r="C38" s="56" t="s">
        <v>95</v>
      </c>
      <c r="D38" s="56"/>
      <c r="E38" s="57">
        <f t="shared" si="1"/>
        <v>0</v>
      </c>
      <c r="F38" s="57">
        <f t="shared" si="2"/>
        <v>0</v>
      </c>
      <c r="G38" s="57">
        <f t="shared" si="3"/>
        <v>0</v>
      </c>
      <c r="H38" s="58"/>
      <c r="I38" s="59"/>
      <c r="J38" s="59"/>
      <c r="K38" s="72"/>
      <c r="L38" s="58"/>
      <c r="M38" s="59"/>
      <c r="N38" s="59"/>
      <c r="O38" s="72"/>
      <c r="P38" s="58"/>
      <c r="Q38" s="59"/>
      <c r="R38" s="59"/>
      <c r="S38" s="72"/>
      <c r="T38" s="58"/>
      <c r="U38" s="59"/>
      <c r="V38" s="59"/>
      <c r="W38" s="73"/>
      <c r="X38" s="188"/>
      <c r="Y38" s="59"/>
      <c r="Z38" s="59"/>
      <c r="AA38" s="73"/>
    </row>
    <row r="39" spans="1:27" s="14" customFormat="1" ht="20.100000000000001" customHeight="1" x14ac:dyDescent="0.15">
      <c r="A39" s="266"/>
      <c r="B39" s="264" t="s">
        <v>96</v>
      </c>
      <c r="C39" s="56" t="s">
        <v>97</v>
      </c>
      <c r="D39" s="56">
        <v>1</v>
      </c>
      <c r="E39" s="57">
        <f t="shared" si="1"/>
        <v>0</v>
      </c>
      <c r="F39" s="57">
        <f t="shared" si="2"/>
        <v>0</v>
      </c>
      <c r="G39" s="57">
        <f t="shared" si="3"/>
        <v>0</v>
      </c>
      <c r="H39" s="58"/>
      <c r="I39" s="59"/>
      <c r="J39" s="59"/>
      <c r="K39" s="72"/>
      <c r="L39" s="58"/>
      <c r="M39" s="59"/>
      <c r="N39" s="59"/>
      <c r="O39" s="72"/>
      <c r="P39" s="58"/>
      <c r="Q39" s="59"/>
      <c r="R39" s="59"/>
      <c r="S39" s="72"/>
      <c r="T39" s="58"/>
      <c r="U39" s="59"/>
      <c r="V39" s="59"/>
      <c r="W39" s="73"/>
      <c r="X39" s="188"/>
      <c r="Y39" s="59"/>
      <c r="Z39" s="59"/>
      <c r="AA39" s="73"/>
    </row>
    <row r="40" spans="1:27" s="14" customFormat="1" ht="20.100000000000001" customHeight="1" x14ac:dyDescent="0.15">
      <c r="A40" s="266"/>
      <c r="B40" s="264"/>
      <c r="C40" s="56" t="s">
        <v>98</v>
      </c>
      <c r="D40" s="56">
        <v>1</v>
      </c>
      <c r="E40" s="57">
        <f t="shared" si="1"/>
        <v>11</v>
      </c>
      <c r="F40" s="57">
        <f t="shared" si="2"/>
        <v>11</v>
      </c>
      <c r="G40" s="57">
        <f t="shared" si="3"/>
        <v>6</v>
      </c>
      <c r="H40" s="58">
        <v>44265</v>
      </c>
      <c r="I40" s="59">
        <v>11</v>
      </c>
      <c r="J40" s="59">
        <v>11</v>
      </c>
      <c r="K40" s="72">
        <v>6</v>
      </c>
      <c r="L40" s="58"/>
      <c r="M40" s="59"/>
      <c r="N40" s="59"/>
      <c r="O40" s="72"/>
      <c r="P40" s="58"/>
      <c r="Q40" s="59"/>
      <c r="R40" s="59"/>
      <c r="S40" s="72"/>
      <c r="T40" s="58"/>
      <c r="U40" s="59"/>
      <c r="V40" s="59"/>
      <c r="W40" s="73"/>
      <c r="X40" s="188"/>
      <c r="Y40" s="59"/>
      <c r="Z40" s="59"/>
      <c r="AA40" s="73"/>
    </row>
    <row r="41" spans="1:27" s="14" customFormat="1" ht="20.100000000000001" customHeight="1" x14ac:dyDescent="0.15">
      <c r="A41" s="266"/>
      <c r="B41" s="56" t="s">
        <v>99</v>
      </c>
      <c r="C41" s="56" t="s">
        <v>100</v>
      </c>
      <c r="D41" s="56">
        <v>1</v>
      </c>
      <c r="E41" s="57">
        <f t="shared" si="1"/>
        <v>0</v>
      </c>
      <c r="F41" s="57">
        <f t="shared" si="2"/>
        <v>0</v>
      </c>
      <c r="G41" s="57">
        <f t="shared" si="3"/>
        <v>0</v>
      </c>
      <c r="H41" s="58"/>
      <c r="I41" s="59"/>
      <c r="J41" s="59"/>
      <c r="K41" s="72"/>
      <c r="L41" s="58"/>
      <c r="M41" s="59"/>
      <c r="N41" s="59"/>
      <c r="O41" s="72"/>
      <c r="P41" s="58"/>
      <c r="Q41" s="59"/>
      <c r="R41" s="59"/>
      <c r="S41" s="72"/>
      <c r="T41" s="58"/>
      <c r="U41" s="59"/>
      <c r="V41" s="59"/>
      <c r="W41" s="73"/>
      <c r="X41" s="188"/>
      <c r="Y41" s="59"/>
      <c r="Z41" s="59"/>
      <c r="AA41" s="73"/>
    </row>
    <row r="42" spans="1:27" s="14" customFormat="1" ht="20.100000000000001" customHeight="1" x14ac:dyDescent="0.15">
      <c r="A42" s="266"/>
      <c r="B42" s="264" t="s">
        <v>132</v>
      </c>
      <c r="C42" s="56" t="s">
        <v>101</v>
      </c>
      <c r="D42" s="56">
        <v>1</v>
      </c>
      <c r="E42" s="57">
        <f t="shared" si="1"/>
        <v>0</v>
      </c>
      <c r="F42" s="57">
        <f t="shared" si="2"/>
        <v>0</v>
      </c>
      <c r="G42" s="57">
        <f t="shared" si="3"/>
        <v>0</v>
      </c>
      <c r="H42" s="58"/>
      <c r="I42" s="59"/>
      <c r="J42" s="59"/>
      <c r="K42" s="72"/>
      <c r="L42" s="58"/>
      <c r="M42" s="59"/>
      <c r="N42" s="59"/>
      <c r="O42" s="72"/>
      <c r="P42" s="58"/>
      <c r="Q42" s="59"/>
      <c r="R42" s="59"/>
      <c r="S42" s="72"/>
      <c r="T42" s="58"/>
      <c r="U42" s="59"/>
      <c r="V42" s="59"/>
      <c r="W42" s="73"/>
      <c r="X42" s="188"/>
      <c r="Y42" s="59"/>
      <c r="Z42" s="59"/>
      <c r="AA42" s="73"/>
    </row>
    <row r="43" spans="1:27" s="14" customFormat="1" ht="20.100000000000001" customHeight="1" x14ac:dyDescent="0.15">
      <c r="A43" s="266"/>
      <c r="B43" s="264"/>
      <c r="C43" s="56" t="s">
        <v>102</v>
      </c>
      <c r="D43" s="56">
        <v>1</v>
      </c>
      <c r="E43" s="57">
        <f t="shared" si="1"/>
        <v>0</v>
      </c>
      <c r="F43" s="57">
        <f t="shared" si="2"/>
        <v>0</v>
      </c>
      <c r="G43" s="57">
        <f t="shared" si="3"/>
        <v>0</v>
      </c>
      <c r="H43" s="58"/>
      <c r="I43" s="59"/>
      <c r="J43" s="59"/>
      <c r="K43" s="72"/>
      <c r="L43" s="58"/>
      <c r="M43" s="59"/>
      <c r="N43" s="59"/>
      <c r="O43" s="72"/>
      <c r="P43" s="58"/>
      <c r="Q43" s="59"/>
      <c r="R43" s="59"/>
      <c r="S43" s="72"/>
      <c r="T43" s="58"/>
      <c r="U43" s="59"/>
      <c r="V43" s="59"/>
      <c r="W43" s="73"/>
      <c r="X43" s="188"/>
      <c r="Y43" s="59"/>
      <c r="Z43" s="59"/>
      <c r="AA43" s="73"/>
    </row>
    <row r="44" spans="1:27" s="14" customFormat="1" ht="20.100000000000001" customHeight="1" x14ac:dyDescent="0.15">
      <c r="A44" s="266"/>
      <c r="B44" s="264"/>
      <c r="C44" s="56" t="s">
        <v>103</v>
      </c>
      <c r="D44" s="56">
        <v>1</v>
      </c>
      <c r="E44" s="57">
        <f t="shared" si="1"/>
        <v>0</v>
      </c>
      <c r="F44" s="57">
        <f t="shared" si="2"/>
        <v>0</v>
      </c>
      <c r="G44" s="57">
        <f t="shared" si="3"/>
        <v>0</v>
      </c>
      <c r="H44" s="58"/>
      <c r="I44" s="59"/>
      <c r="J44" s="59"/>
      <c r="K44" s="72"/>
      <c r="L44" s="58"/>
      <c r="M44" s="59"/>
      <c r="N44" s="59"/>
      <c r="O44" s="72"/>
      <c r="P44" s="58"/>
      <c r="Q44" s="59"/>
      <c r="R44" s="59"/>
      <c r="S44" s="72"/>
      <c r="T44" s="58"/>
      <c r="U44" s="59"/>
      <c r="V44" s="59"/>
      <c r="W44" s="73"/>
      <c r="X44" s="188"/>
      <c r="Y44" s="59"/>
      <c r="Z44" s="59"/>
      <c r="AA44" s="73"/>
    </row>
    <row r="45" spans="1:27" s="14" customFormat="1" ht="20.100000000000001" customHeight="1" x14ac:dyDescent="0.15">
      <c r="A45" s="266"/>
      <c r="B45" s="264"/>
      <c r="C45" s="56" t="s">
        <v>105</v>
      </c>
      <c r="D45" s="56">
        <v>1</v>
      </c>
      <c r="E45" s="57">
        <f t="shared" si="1"/>
        <v>0</v>
      </c>
      <c r="F45" s="57">
        <f t="shared" si="2"/>
        <v>0</v>
      </c>
      <c r="G45" s="57">
        <f t="shared" si="3"/>
        <v>0</v>
      </c>
      <c r="H45" s="58"/>
      <c r="I45" s="59"/>
      <c r="J45" s="59"/>
      <c r="K45" s="72"/>
      <c r="L45" s="58"/>
      <c r="M45" s="59"/>
      <c r="N45" s="59"/>
      <c r="O45" s="72"/>
      <c r="P45" s="58"/>
      <c r="Q45" s="59"/>
      <c r="R45" s="59"/>
      <c r="S45" s="72"/>
      <c r="T45" s="58"/>
      <c r="U45" s="59"/>
      <c r="V45" s="59"/>
      <c r="W45" s="73"/>
      <c r="X45" s="188"/>
      <c r="Y45" s="59"/>
      <c r="Z45" s="59"/>
      <c r="AA45" s="73"/>
    </row>
    <row r="46" spans="1:27" s="14" customFormat="1" ht="20.100000000000001" customHeight="1" x14ac:dyDescent="0.15">
      <c r="A46" s="266" t="s">
        <v>131</v>
      </c>
      <c r="B46" s="56" t="s">
        <v>209</v>
      </c>
      <c r="C46" s="56" t="s">
        <v>106</v>
      </c>
      <c r="D46" s="56">
        <v>1</v>
      </c>
      <c r="E46" s="57">
        <f t="shared" si="1"/>
        <v>0</v>
      </c>
      <c r="F46" s="57">
        <f t="shared" si="2"/>
        <v>0</v>
      </c>
      <c r="G46" s="57">
        <f t="shared" si="3"/>
        <v>0</v>
      </c>
      <c r="H46" s="58"/>
      <c r="I46" s="59"/>
      <c r="J46" s="59"/>
      <c r="K46" s="72"/>
      <c r="L46" s="58"/>
      <c r="M46" s="59"/>
      <c r="N46" s="59"/>
      <c r="O46" s="72"/>
      <c r="P46" s="58"/>
      <c r="Q46" s="59"/>
      <c r="R46" s="59"/>
      <c r="S46" s="72"/>
      <c r="T46" s="58"/>
      <c r="U46" s="59"/>
      <c r="V46" s="59"/>
      <c r="W46" s="73"/>
      <c r="X46" s="188"/>
      <c r="Y46" s="59"/>
      <c r="Z46" s="59"/>
      <c r="AA46" s="73"/>
    </row>
    <row r="47" spans="1:27" s="14" customFormat="1" ht="20.100000000000001" customHeight="1" x14ac:dyDescent="0.15">
      <c r="A47" s="266"/>
      <c r="B47" s="264" t="s">
        <v>104</v>
      </c>
      <c r="C47" s="56" t="s">
        <v>107</v>
      </c>
      <c r="D47" s="56"/>
      <c r="E47" s="57">
        <f t="shared" si="1"/>
        <v>0</v>
      </c>
      <c r="F47" s="57">
        <f t="shared" si="2"/>
        <v>0</v>
      </c>
      <c r="G47" s="57">
        <f t="shared" si="3"/>
        <v>0</v>
      </c>
      <c r="H47" s="58"/>
      <c r="I47" s="59"/>
      <c r="J47" s="59"/>
      <c r="K47" s="72"/>
      <c r="L47" s="58"/>
      <c r="M47" s="59"/>
      <c r="N47" s="59"/>
      <c r="O47" s="72"/>
      <c r="P47" s="58"/>
      <c r="Q47" s="59"/>
      <c r="R47" s="59"/>
      <c r="S47" s="72"/>
      <c r="T47" s="58"/>
      <c r="U47" s="59"/>
      <c r="V47" s="59"/>
      <c r="W47" s="73"/>
      <c r="X47" s="188"/>
      <c r="Y47" s="59"/>
      <c r="Z47" s="59"/>
      <c r="AA47" s="73"/>
    </row>
    <row r="48" spans="1:27" s="14" customFormat="1" ht="20.100000000000001" customHeight="1" x14ac:dyDescent="0.15">
      <c r="A48" s="266"/>
      <c r="B48" s="264"/>
      <c r="C48" s="56" t="s">
        <v>108</v>
      </c>
      <c r="D48" s="56"/>
      <c r="E48" s="57">
        <f t="shared" si="1"/>
        <v>0</v>
      </c>
      <c r="F48" s="57">
        <f t="shared" si="2"/>
        <v>0</v>
      </c>
      <c r="G48" s="57">
        <f t="shared" si="3"/>
        <v>0</v>
      </c>
      <c r="H48" s="58"/>
      <c r="I48" s="59"/>
      <c r="J48" s="59"/>
      <c r="K48" s="72"/>
      <c r="L48" s="58"/>
      <c r="M48" s="59"/>
      <c r="N48" s="59"/>
      <c r="O48" s="72"/>
      <c r="P48" s="58"/>
      <c r="Q48" s="59"/>
      <c r="R48" s="59"/>
      <c r="S48" s="72"/>
      <c r="T48" s="58"/>
      <c r="U48" s="59"/>
      <c r="V48" s="59"/>
      <c r="W48" s="73"/>
      <c r="X48" s="188"/>
      <c r="Y48" s="59"/>
      <c r="Z48" s="59"/>
      <c r="AA48" s="73"/>
    </row>
    <row r="49" spans="1:27" s="14" customFormat="1" ht="20.100000000000001" customHeight="1" x14ac:dyDescent="0.15">
      <c r="A49" s="266"/>
      <c r="B49" s="264"/>
      <c r="C49" s="56" t="s">
        <v>109</v>
      </c>
      <c r="D49" s="56">
        <v>1</v>
      </c>
      <c r="E49" s="57">
        <f t="shared" si="1"/>
        <v>5</v>
      </c>
      <c r="F49" s="57">
        <f t="shared" si="2"/>
        <v>5</v>
      </c>
      <c r="G49" s="57">
        <f t="shared" si="3"/>
        <v>0</v>
      </c>
      <c r="H49" s="58">
        <v>44264</v>
      </c>
      <c r="I49" s="59">
        <v>5</v>
      </c>
      <c r="J49" s="59">
        <v>5</v>
      </c>
      <c r="K49" s="72"/>
      <c r="L49" s="58"/>
      <c r="M49" s="59"/>
      <c r="N49" s="59"/>
      <c r="O49" s="72"/>
      <c r="P49" s="58"/>
      <c r="Q49" s="59"/>
      <c r="R49" s="59"/>
      <c r="S49" s="72"/>
      <c r="T49" s="58"/>
      <c r="U49" s="59"/>
      <c r="V49" s="59"/>
      <c r="W49" s="73"/>
      <c r="X49" s="188"/>
      <c r="Y49" s="59"/>
      <c r="Z49" s="59"/>
      <c r="AA49" s="73"/>
    </row>
    <row r="50" spans="1:27" s="14" customFormat="1" ht="20.100000000000001" customHeight="1" x14ac:dyDescent="0.15">
      <c r="A50" s="266"/>
      <c r="B50" s="264"/>
      <c r="C50" s="56" t="s">
        <v>111</v>
      </c>
      <c r="D50" s="56">
        <v>1</v>
      </c>
      <c r="E50" s="57">
        <f t="shared" si="1"/>
        <v>0</v>
      </c>
      <c r="F50" s="57">
        <f t="shared" si="2"/>
        <v>0</v>
      </c>
      <c r="G50" s="57">
        <f t="shared" si="3"/>
        <v>0</v>
      </c>
      <c r="H50" s="58"/>
      <c r="I50" s="59"/>
      <c r="J50" s="59"/>
      <c r="K50" s="72"/>
      <c r="L50" s="58"/>
      <c r="M50" s="59"/>
      <c r="N50" s="59"/>
      <c r="O50" s="72"/>
      <c r="P50" s="58"/>
      <c r="Q50" s="59"/>
      <c r="R50" s="59"/>
      <c r="S50" s="72"/>
      <c r="T50" s="58"/>
      <c r="U50" s="59"/>
      <c r="V50" s="59"/>
      <c r="W50" s="73"/>
      <c r="X50" s="188"/>
      <c r="Y50" s="59"/>
      <c r="Z50" s="59"/>
      <c r="AA50" s="73"/>
    </row>
    <row r="51" spans="1:27" s="14" customFormat="1" ht="20.100000000000001" customHeight="1" x14ac:dyDescent="0.15">
      <c r="A51" s="266"/>
      <c r="B51" s="264"/>
      <c r="C51" s="56" t="s">
        <v>112</v>
      </c>
      <c r="D51" s="56">
        <v>1</v>
      </c>
      <c r="E51" s="57">
        <f t="shared" si="1"/>
        <v>0</v>
      </c>
      <c r="F51" s="57">
        <f t="shared" si="2"/>
        <v>0</v>
      </c>
      <c r="G51" s="57">
        <f t="shared" si="3"/>
        <v>0</v>
      </c>
      <c r="H51" s="58"/>
      <c r="I51" s="59"/>
      <c r="J51" s="59"/>
      <c r="K51" s="72"/>
      <c r="L51" s="58"/>
      <c r="M51" s="59"/>
      <c r="N51" s="59"/>
      <c r="O51" s="72"/>
      <c r="P51" s="58"/>
      <c r="Q51" s="59"/>
      <c r="R51" s="59"/>
      <c r="S51" s="72"/>
      <c r="T51" s="58"/>
      <c r="U51" s="59"/>
      <c r="V51" s="59"/>
      <c r="W51" s="73"/>
      <c r="X51" s="188"/>
      <c r="Y51" s="59"/>
      <c r="Z51" s="59"/>
      <c r="AA51" s="73"/>
    </row>
    <row r="52" spans="1:27" s="14" customFormat="1" ht="20.100000000000001" customHeight="1" x14ac:dyDescent="0.15">
      <c r="A52" s="266"/>
      <c r="B52" s="264"/>
      <c r="C52" s="56" t="s">
        <v>113</v>
      </c>
      <c r="D52" s="56">
        <v>1</v>
      </c>
      <c r="E52" s="57">
        <f t="shared" si="1"/>
        <v>0</v>
      </c>
      <c r="F52" s="57">
        <f t="shared" si="2"/>
        <v>0</v>
      </c>
      <c r="G52" s="57">
        <f t="shared" si="3"/>
        <v>0</v>
      </c>
      <c r="H52" s="58"/>
      <c r="I52" s="59"/>
      <c r="J52" s="59"/>
      <c r="K52" s="72"/>
      <c r="L52" s="58"/>
      <c r="M52" s="59"/>
      <c r="N52" s="59"/>
      <c r="O52" s="72"/>
      <c r="P52" s="58"/>
      <c r="Q52" s="59"/>
      <c r="R52" s="59"/>
      <c r="S52" s="72"/>
      <c r="T52" s="58"/>
      <c r="U52" s="59"/>
      <c r="V52" s="59"/>
      <c r="W52" s="73"/>
      <c r="X52" s="188"/>
      <c r="Y52" s="59"/>
      <c r="Z52" s="59"/>
      <c r="AA52" s="73"/>
    </row>
    <row r="53" spans="1:27" s="14" customFormat="1" ht="20.100000000000001" customHeight="1" x14ac:dyDescent="0.15">
      <c r="A53" s="266"/>
      <c r="B53" s="264"/>
      <c r="C53" s="56" t="s">
        <v>114</v>
      </c>
      <c r="D53" s="56">
        <v>1</v>
      </c>
      <c r="E53" s="57">
        <f t="shared" si="1"/>
        <v>0</v>
      </c>
      <c r="F53" s="57">
        <f t="shared" si="2"/>
        <v>0</v>
      </c>
      <c r="G53" s="57">
        <f t="shared" si="3"/>
        <v>0</v>
      </c>
      <c r="H53" s="58"/>
      <c r="I53" s="59"/>
      <c r="J53" s="59"/>
      <c r="K53" s="72"/>
      <c r="L53" s="58"/>
      <c r="M53" s="59"/>
      <c r="N53" s="59"/>
      <c r="O53" s="72"/>
      <c r="P53" s="58"/>
      <c r="Q53" s="59"/>
      <c r="R53" s="59"/>
      <c r="S53" s="72"/>
      <c r="T53" s="58"/>
      <c r="U53" s="59"/>
      <c r="V53" s="59"/>
      <c r="W53" s="73"/>
      <c r="X53" s="188"/>
      <c r="Y53" s="59"/>
      <c r="Z53" s="59"/>
      <c r="AA53" s="73"/>
    </row>
    <row r="54" spans="1:27" s="14" customFormat="1" ht="20.100000000000001" customHeight="1" x14ac:dyDescent="0.15">
      <c r="A54" s="266"/>
      <c r="B54" s="56" t="s">
        <v>207</v>
      </c>
      <c r="C54" s="56" t="s">
        <v>208</v>
      </c>
      <c r="D54" s="56">
        <v>1</v>
      </c>
      <c r="E54" s="57">
        <f t="shared" si="1"/>
        <v>0</v>
      </c>
      <c r="F54" s="57">
        <f t="shared" si="2"/>
        <v>0</v>
      </c>
      <c r="G54" s="57">
        <f t="shared" si="3"/>
        <v>0</v>
      </c>
      <c r="H54" s="58"/>
      <c r="I54" s="59"/>
      <c r="J54" s="59"/>
      <c r="K54" s="72"/>
      <c r="L54" s="58"/>
      <c r="M54" s="59"/>
      <c r="N54" s="59"/>
      <c r="O54" s="72"/>
      <c r="P54" s="58"/>
      <c r="Q54" s="59"/>
      <c r="R54" s="59"/>
      <c r="S54" s="72"/>
      <c r="T54" s="58"/>
      <c r="U54" s="59"/>
      <c r="V54" s="59"/>
      <c r="W54" s="73"/>
      <c r="X54" s="188"/>
      <c r="Y54" s="59"/>
      <c r="Z54" s="59"/>
      <c r="AA54" s="73"/>
    </row>
    <row r="55" spans="1:27" s="14" customFormat="1" ht="20.100000000000001" customHeight="1" x14ac:dyDescent="0.15">
      <c r="A55" s="266" t="s">
        <v>115</v>
      </c>
      <c r="B55" s="56" t="s">
        <v>116</v>
      </c>
      <c r="C55" s="56" t="s">
        <v>117</v>
      </c>
      <c r="D55" s="56">
        <v>1</v>
      </c>
      <c r="E55" s="57">
        <f t="shared" si="1"/>
        <v>0</v>
      </c>
      <c r="F55" s="57">
        <f t="shared" si="2"/>
        <v>0</v>
      </c>
      <c r="G55" s="57">
        <f t="shared" si="3"/>
        <v>0</v>
      </c>
      <c r="H55" s="58"/>
      <c r="I55" s="59"/>
      <c r="J55" s="59"/>
      <c r="K55" s="72"/>
      <c r="L55" s="58"/>
      <c r="M55" s="59"/>
      <c r="N55" s="59"/>
      <c r="O55" s="72"/>
      <c r="P55" s="58"/>
      <c r="Q55" s="59"/>
      <c r="R55" s="59"/>
      <c r="S55" s="72"/>
      <c r="T55" s="58"/>
      <c r="U55" s="59"/>
      <c r="V55" s="59"/>
      <c r="W55" s="73"/>
      <c r="X55" s="188"/>
      <c r="Y55" s="59"/>
      <c r="Z55" s="59"/>
      <c r="AA55" s="73"/>
    </row>
    <row r="56" spans="1:27" s="14" customFormat="1" ht="20.100000000000001" customHeight="1" x14ac:dyDescent="0.15">
      <c r="A56" s="266"/>
      <c r="B56" s="264" t="s">
        <v>118</v>
      </c>
      <c r="C56" s="56" t="s">
        <v>119</v>
      </c>
      <c r="D56" s="56">
        <v>1</v>
      </c>
      <c r="E56" s="57">
        <f t="shared" si="1"/>
        <v>0</v>
      </c>
      <c r="F56" s="57">
        <f t="shared" si="2"/>
        <v>0</v>
      </c>
      <c r="G56" s="57">
        <f t="shared" si="3"/>
        <v>0</v>
      </c>
      <c r="H56" s="58"/>
      <c r="I56" s="59"/>
      <c r="J56" s="59"/>
      <c r="K56" s="72"/>
      <c r="L56" s="58"/>
      <c r="M56" s="59"/>
      <c r="N56" s="59"/>
      <c r="O56" s="72"/>
      <c r="P56" s="58"/>
      <c r="Q56" s="59"/>
      <c r="R56" s="59"/>
      <c r="S56" s="72"/>
      <c r="T56" s="58"/>
      <c r="U56" s="59"/>
      <c r="V56" s="59"/>
      <c r="W56" s="73"/>
      <c r="X56" s="188"/>
      <c r="Y56" s="59"/>
      <c r="Z56" s="59"/>
      <c r="AA56" s="73"/>
    </row>
    <row r="57" spans="1:27" s="14" customFormat="1" ht="20.100000000000001" customHeight="1" x14ac:dyDescent="0.15">
      <c r="A57" s="266"/>
      <c r="B57" s="264"/>
      <c r="C57" s="56" t="s">
        <v>120</v>
      </c>
      <c r="D57" s="56">
        <v>1</v>
      </c>
      <c r="E57" s="57">
        <f t="shared" si="1"/>
        <v>0</v>
      </c>
      <c r="F57" s="57">
        <f t="shared" si="2"/>
        <v>0</v>
      </c>
      <c r="G57" s="57">
        <f t="shared" si="3"/>
        <v>0</v>
      </c>
      <c r="H57" s="58"/>
      <c r="I57" s="59"/>
      <c r="J57" s="59"/>
      <c r="K57" s="72"/>
      <c r="L57" s="58"/>
      <c r="M57" s="59"/>
      <c r="N57" s="59"/>
      <c r="O57" s="72"/>
      <c r="P57" s="58"/>
      <c r="Q57" s="59"/>
      <c r="R57" s="59"/>
      <c r="S57" s="72"/>
      <c r="T57" s="58"/>
      <c r="U57" s="59"/>
      <c r="V57" s="59"/>
      <c r="W57" s="73"/>
      <c r="X57" s="188"/>
      <c r="Y57" s="59"/>
      <c r="Z57" s="59"/>
      <c r="AA57" s="73"/>
    </row>
    <row r="58" spans="1:27" s="14" customFormat="1" ht="20.100000000000001" customHeight="1" x14ac:dyDescent="0.15">
      <c r="A58" s="266"/>
      <c r="B58" s="264" t="s">
        <v>121</v>
      </c>
      <c r="C58" s="56" t="s">
        <v>122</v>
      </c>
      <c r="D58" s="56"/>
      <c r="E58" s="57">
        <f t="shared" si="1"/>
        <v>0</v>
      </c>
      <c r="F58" s="57">
        <f t="shared" si="2"/>
        <v>0</v>
      </c>
      <c r="G58" s="57">
        <f t="shared" si="3"/>
        <v>0</v>
      </c>
      <c r="H58" s="58"/>
      <c r="I58" s="59"/>
      <c r="J58" s="59"/>
      <c r="K58" s="72"/>
      <c r="L58" s="58"/>
      <c r="M58" s="59"/>
      <c r="N58" s="59"/>
      <c r="O58" s="72"/>
      <c r="P58" s="58"/>
      <c r="Q58" s="59"/>
      <c r="R58" s="59"/>
      <c r="S58" s="72"/>
      <c r="T58" s="58"/>
      <c r="U58" s="59"/>
      <c r="V58" s="59"/>
      <c r="W58" s="73"/>
      <c r="X58" s="188"/>
      <c r="Y58" s="59"/>
      <c r="Z58" s="59"/>
      <c r="AA58" s="73"/>
    </row>
    <row r="59" spans="1:27" s="14" customFormat="1" ht="20.100000000000001" customHeight="1" x14ac:dyDescent="0.15">
      <c r="A59" s="266"/>
      <c r="B59" s="264"/>
      <c r="C59" s="56" t="s">
        <v>123</v>
      </c>
      <c r="D59" s="56"/>
      <c r="E59" s="57">
        <f t="shared" si="1"/>
        <v>0</v>
      </c>
      <c r="F59" s="57">
        <f t="shared" si="2"/>
        <v>0</v>
      </c>
      <c r="G59" s="57">
        <f t="shared" si="3"/>
        <v>0</v>
      </c>
      <c r="H59" s="58"/>
      <c r="I59" s="59"/>
      <c r="J59" s="59"/>
      <c r="K59" s="72"/>
      <c r="L59" s="58"/>
      <c r="M59" s="59"/>
      <c r="N59" s="59"/>
      <c r="O59" s="72"/>
      <c r="P59" s="58"/>
      <c r="Q59" s="59"/>
      <c r="R59" s="59"/>
      <c r="S59" s="72"/>
      <c r="T59" s="58"/>
      <c r="U59" s="59"/>
      <c r="V59" s="59"/>
      <c r="W59" s="73"/>
      <c r="X59" s="188"/>
      <c r="Y59" s="59"/>
      <c r="Z59" s="59"/>
      <c r="AA59" s="73"/>
    </row>
    <row r="60" spans="1:27" s="14" customFormat="1" ht="20.100000000000001" customHeight="1" x14ac:dyDescent="0.15">
      <c r="A60" s="266"/>
      <c r="B60" s="264" t="s">
        <v>153</v>
      </c>
      <c r="C60" s="56" t="s">
        <v>76</v>
      </c>
      <c r="D60" s="56">
        <v>1</v>
      </c>
      <c r="E60" s="57">
        <f t="shared" si="1"/>
        <v>0</v>
      </c>
      <c r="F60" s="57">
        <f t="shared" si="2"/>
        <v>0</v>
      </c>
      <c r="G60" s="57">
        <f t="shared" si="3"/>
        <v>0</v>
      </c>
      <c r="H60" s="58"/>
      <c r="I60" s="59"/>
      <c r="J60" s="59"/>
      <c r="K60" s="72"/>
      <c r="L60" s="58"/>
      <c r="M60" s="59"/>
      <c r="N60" s="59"/>
      <c r="O60" s="72"/>
      <c r="P60" s="58"/>
      <c r="Q60" s="59"/>
      <c r="R60" s="59"/>
      <c r="S60" s="72"/>
      <c r="T60" s="58"/>
      <c r="U60" s="59"/>
      <c r="V60" s="59"/>
      <c r="W60" s="73"/>
      <c r="X60" s="188"/>
      <c r="Y60" s="59"/>
      <c r="Z60" s="59"/>
      <c r="AA60" s="73"/>
    </row>
    <row r="61" spans="1:27" s="14" customFormat="1" ht="20.100000000000001" customHeight="1" x14ac:dyDescent="0.15">
      <c r="A61" s="266"/>
      <c r="B61" s="264"/>
      <c r="C61" s="56" t="s">
        <v>148</v>
      </c>
      <c r="D61" s="56">
        <v>1</v>
      </c>
      <c r="E61" s="57">
        <f t="shared" si="1"/>
        <v>0</v>
      </c>
      <c r="F61" s="57">
        <f t="shared" si="2"/>
        <v>0</v>
      </c>
      <c r="G61" s="57">
        <f t="shared" si="3"/>
        <v>0</v>
      </c>
      <c r="H61" s="58"/>
      <c r="I61" s="59"/>
      <c r="J61" s="59"/>
      <c r="K61" s="72"/>
      <c r="L61" s="58"/>
      <c r="M61" s="59"/>
      <c r="N61" s="59"/>
      <c r="O61" s="72"/>
      <c r="P61" s="58"/>
      <c r="Q61" s="59"/>
      <c r="R61" s="59"/>
      <c r="S61" s="72"/>
      <c r="T61" s="58"/>
      <c r="U61" s="59"/>
      <c r="V61" s="59"/>
      <c r="W61" s="73"/>
      <c r="X61" s="188"/>
      <c r="Y61" s="59"/>
      <c r="Z61" s="59"/>
      <c r="AA61" s="73"/>
    </row>
    <row r="62" spans="1:27" s="14" customFormat="1" ht="20.100000000000001" customHeight="1" x14ac:dyDescent="0.15">
      <c r="A62" s="266"/>
      <c r="B62" s="56" t="s">
        <v>161</v>
      </c>
      <c r="C62" s="56" t="s">
        <v>160</v>
      </c>
      <c r="D62" s="56">
        <v>1</v>
      </c>
      <c r="E62" s="57">
        <f t="shared" si="1"/>
        <v>0</v>
      </c>
      <c r="F62" s="57">
        <f t="shared" si="2"/>
        <v>0</v>
      </c>
      <c r="G62" s="57">
        <f t="shared" si="3"/>
        <v>0</v>
      </c>
      <c r="H62" s="58"/>
      <c r="I62" s="59"/>
      <c r="J62" s="59"/>
      <c r="K62" s="72"/>
      <c r="L62" s="58"/>
      <c r="M62" s="59"/>
      <c r="N62" s="59"/>
      <c r="O62" s="72"/>
      <c r="P62" s="58"/>
      <c r="Q62" s="59"/>
      <c r="R62" s="59"/>
      <c r="S62" s="72"/>
      <c r="T62" s="58"/>
      <c r="U62" s="59"/>
      <c r="V62" s="59"/>
      <c r="W62" s="73"/>
      <c r="X62" s="188"/>
      <c r="Y62" s="59"/>
      <c r="Z62" s="59"/>
      <c r="AA62" s="73"/>
    </row>
    <row r="63" spans="1:27" s="14" customFormat="1" ht="20.100000000000001" customHeight="1" x14ac:dyDescent="0.15">
      <c r="A63" s="266"/>
      <c r="B63" s="56" t="s">
        <v>162</v>
      </c>
      <c r="C63" s="56" t="s">
        <v>110</v>
      </c>
      <c r="D63" s="56">
        <v>1</v>
      </c>
      <c r="E63" s="57">
        <f t="shared" si="1"/>
        <v>0</v>
      </c>
      <c r="F63" s="57">
        <f t="shared" si="2"/>
        <v>0</v>
      </c>
      <c r="G63" s="57">
        <f t="shared" si="3"/>
        <v>0</v>
      </c>
      <c r="H63" s="58"/>
      <c r="I63" s="59"/>
      <c r="J63" s="59"/>
      <c r="K63" s="72"/>
      <c r="L63" s="58"/>
      <c r="M63" s="59"/>
      <c r="N63" s="59"/>
      <c r="O63" s="72"/>
      <c r="P63" s="58"/>
      <c r="Q63" s="59"/>
      <c r="R63" s="59"/>
      <c r="S63" s="72"/>
      <c r="T63" s="58"/>
      <c r="U63" s="59"/>
      <c r="V63" s="59"/>
      <c r="W63" s="73"/>
      <c r="X63" s="188"/>
      <c r="Y63" s="59"/>
      <c r="Z63" s="59"/>
      <c r="AA63" s="73"/>
    </row>
    <row r="64" spans="1:27" s="14" customFormat="1" ht="20.100000000000001" customHeight="1" x14ac:dyDescent="0.15">
      <c r="A64" s="266" t="s">
        <v>124</v>
      </c>
      <c r="B64" s="264" t="s">
        <v>125</v>
      </c>
      <c r="C64" s="56" t="s">
        <v>126</v>
      </c>
      <c r="D64" s="56">
        <v>1</v>
      </c>
      <c r="E64" s="57">
        <f t="shared" si="1"/>
        <v>0</v>
      </c>
      <c r="F64" s="57">
        <f t="shared" si="2"/>
        <v>0</v>
      </c>
      <c r="G64" s="57">
        <f t="shared" si="3"/>
        <v>0</v>
      </c>
      <c r="H64" s="58"/>
      <c r="I64" s="59"/>
      <c r="J64" s="59"/>
      <c r="K64" s="72"/>
      <c r="L64" s="58"/>
      <c r="M64" s="59"/>
      <c r="N64" s="59"/>
      <c r="O64" s="72"/>
      <c r="P64" s="58"/>
      <c r="Q64" s="59"/>
      <c r="R64" s="59"/>
      <c r="S64" s="72"/>
      <c r="T64" s="58"/>
      <c r="U64" s="59"/>
      <c r="V64" s="59"/>
      <c r="W64" s="73"/>
      <c r="X64" s="188"/>
      <c r="Y64" s="59"/>
      <c r="Z64" s="59"/>
      <c r="AA64" s="73"/>
    </row>
    <row r="65" spans="1:27" s="14" customFormat="1" ht="21" customHeight="1" x14ac:dyDescent="0.15">
      <c r="A65" s="266"/>
      <c r="B65" s="264"/>
      <c r="C65" s="56" t="s">
        <v>127</v>
      </c>
      <c r="D65" s="56">
        <v>1</v>
      </c>
      <c r="E65" s="57">
        <f t="shared" si="1"/>
        <v>0</v>
      </c>
      <c r="F65" s="57">
        <f t="shared" si="2"/>
        <v>0</v>
      </c>
      <c r="G65" s="57">
        <f t="shared" si="3"/>
        <v>0</v>
      </c>
      <c r="H65" s="58"/>
      <c r="I65" s="59"/>
      <c r="J65" s="59"/>
      <c r="K65" s="72"/>
      <c r="L65" s="58"/>
      <c r="M65" s="59"/>
      <c r="N65" s="59"/>
      <c r="O65" s="72"/>
      <c r="P65" s="58"/>
      <c r="Q65" s="59"/>
      <c r="R65" s="59"/>
      <c r="S65" s="72"/>
      <c r="T65" s="58"/>
      <c r="U65" s="59"/>
      <c r="V65" s="59"/>
      <c r="W65" s="73"/>
      <c r="X65" s="188"/>
      <c r="Y65" s="59"/>
      <c r="Z65" s="59"/>
      <c r="AA65" s="73"/>
    </row>
    <row r="66" spans="1:27" s="14" customFormat="1" ht="20.100000000000001" customHeight="1" thickBot="1" x14ac:dyDescent="0.2">
      <c r="A66" s="62" t="s">
        <v>128</v>
      </c>
      <c r="B66" s="63" t="s">
        <v>129</v>
      </c>
      <c r="C66" s="63" t="s">
        <v>130</v>
      </c>
      <c r="D66" s="63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74"/>
      <c r="L66" s="65"/>
      <c r="M66" s="66"/>
      <c r="N66" s="66"/>
      <c r="O66" s="74"/>
      <c r="P66" s="65"/>
      <c r="Q66" s="66"/>
      <c r="R66" s="66"/>
      <c r="S66" s="74"/>
      <c r="T66" s="65"/>
      <c r="U66" s="66"/>
      <c r="V66" s="66"/>
      <c r="W66" s="75"/>
      <c r="X66" s="189"/>
      <c r="Y66" s="66"/>
      <c r="Z66" s="66"/>
      <c r="AA66" s="75"/>
    </row>
  </sheetData>
  <mergeCells count="35">
    <mergeCell ref="A1:Z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X3:AA3"/>
    <mergeCell ref="T3:W3"/>
    <mergeCell ref="H2:W2"/>
    <mergeCell ref="A6:A24"/>
    <mergeCell ref="B6:B7"/>
    <mergeCell ref="B8:B12"/>
    <mergeCell ref="B13:B15"/>
    <mergeCell ref="B16:B22"/>
    <mergeCell ref="A25:A45"/>
    <mergeCell ref="B25:B26"/>
    <mergeCell ref="B27:B34"/>
    <mergeCell ref="B35:B36"/>
    <mergeCell ref="B37:B38"/>
    <mergeCell ref="B39:B40"/>
    <mergeCell ref="B42:B45"/>
    <mergeCell ref="A64:A65"/>
    <mergeCell ref="B64:B65"/>
    <mergeCell ref="A46:A54"/>
    <mergeCell ref="B47:B53"/>
    <mergeCell ref="A55:A63"/>
    <mergeCell ref="B56:B57"/>
    <mergeCell ref="B58:B59"/>
    <mergeCell ref="B60:B61"/>
  </mergeCells>
  <phoneticPr fontId="8" type="noConversion"/>
  <pageMargins left="0.17" right="0.17" top="0.77" bottom="0.57999999999999996" header="0.45" footer="0.3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66"/>
  <sheetViews>
    <sheetView zoomScale="106" zoomScaleNormal="106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Z1"/>
    </sheetView>
  </sheetViews>
  <sheetFormatPr defaultRowHeight="13.5" x14ac:dyDescent="0.15"/>
  <cols>
    <col min="1" max="1" width="3.77734375" customWidth="1"/>
    <col min="2" max="3" width="5.7773437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  <col min="28" max="28" width="9.44140625" bestFit="1" customWidth="1"/>
  </cols>
  <sheetData>
    <row r="1" spans="1:27" ht="24.75" customHeight="1" thickBot="1" x14ac:dyDescent="0.2">
      <c r="A1" s="269" t="s">
        <v>213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0"/>
    </row>
    <row r="2" spans="1:27" ht="20.100000000000001" customHeight="1" x14ac:dyDescent="0.15">
      <c r="A2" s="270" t="s">
        <v>57</v>
      </c>
      <c r="B2" s="268" t="s">
        <v>58</v>
      </c>
      <c r="C2" s="268" t="s">
        <v>59</v>
      </c>
      <c r="D2" s="268" t="s">
        <v>60</v>
      </c>
      <c r="E2" s="268"/>
      <c r="F2" s="268"/>
      <c r="G2" s="268"/>
      <c r="H2" s="275" t="s">
        <v>226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190"/>
      <c r="Y2" s="190"/>
      <c r="Z2" s="190"/>
      <c r="AA2" s="191"/>
    </row>
    <row r="3" spans="1:27" ht="17.25" customHeight="1" x14ac:dyDescent="0.15">
      <c r="A3" s="271"/>
      <c r="B3" s="264"/>
      <c r="C3" s="264"/>
      <c r="D3" s="264" t="s">
        <v>163</v>
      </c>
      <c r="E3" s="264" t="s">
        <v>52</v>
      </c>
      <c r="F3" s="264" t="s">
        <v>53</v>
      </c>
      <c r="G3" s="264" t="s">
        <v>170</v>
      </c>
      <c r="H3" s="264" t="s">
        <v>51</v>
      </c>
      <c r="I3" s="274"/>
      <c r="J3" s="274"/>
      <c r="K3" s="274"/>
      <c r="L3" s="264" t="s">
        <v>54</v>
      </c>
      <c r="M3" s="264"/>
      <c r="N3" s="264"/>
      <c r="O3" s="264"/>
      <c r="P3" s="264" t="s">
        <v>55</v>
      </c>
      <c r="Q3" s="264"/>
      <c r="R3" s="264"/>
      <c r="S3" s="264"/>
      <c r="T3" s="264" t="s">
        <v>56</v>
      </c>
      <c r="U3" s="264"/>
      <c r="V3" s="264"/>
      <c r="W3" s="265"/>
      <c r="X3" s="263" t="s">
        <v>249</v>
      </c>
      <c r="Y3" s="264"/>
      <c r="Z3" s="264"/>
      <c r="AA3" s="265"/>
    </row>
    <row r="4" spans="1:27" ht="26.25" customHeight="1" thickBot="1" x14ac:dyDescent="0.2">
      <c r="A4" s="272"/>
      <c r="B4" s="273"/>
      <c r="C4" s="273"/>
      <c r="D4" s="273"/>
      <c r="E4" s="273"/>
      <c r="F4" s="273"/>
      <c r="G4" s="273"/>
      <c r="H4" s="68" t="s">
        <v>48</v>
      </c>
      <c r="I4" s="68" t="s">
        <v>52</v>
      </c>
      <c r="J4" s="68" t="s">
        <v>53</v>
      </c>
      <c r="K4" s="69" t="s">
        <v>216</v>
      </c>
      <c r="L4" s="68" t="s">
        <v>48</v>
      </c>
      <c r="M4" s="68" t="s">
        <v>52</v>
      </c>
      <c r="N4" s="68" t="s">
        <v>53</v>
      </c>
      <c r="O4" s="69" t="s">
        <v>216</v>
      </c>
      <c r="P4" s="68" t="s">
        <v>48</v>
      </c>
      <c r="Q4" s="68" t="s">
        <v>52</v>
      </c>
      <c r="R4" s="68" t="s">
        <v>53</v>
      </c>
      <c r="S4" s="69" t="s">
        <v>216</v>
      </c>
      <c r="T4" s="70" t="s">
        <v>48</v>
      </c>
      <c r="U4" s="70" t="s">
        <v>52</v>
      </c>
      <c r="V4" s="70" t="s">
        <v>53</v>
      </c>
      <c r="W4" s="71" t="s">
        <v>216</v>
      </c>
      <c r="X4" s="185" t="s">
        <v>48</v>
      </c>
      <c r="Y4" s="70" t="s">
        <v>52</v>
      </c>
      <c r="Z4" s="70" t="s">
        <v>53</v>
      </c>
      <c r="AA4" s="71" t="s">
        <v>216</v>
      </c>
    </row>
    <row r="5" spans="1:27" ht="23.25" customHeight="1" thickTop="1" thickBot="1" x14ac:dyDescent="0.2">
      <c r="A5" s="121" t="s">
        <v>159</v>
      </c>
      <c r="B5" s="112"/>
      <c r="C5" s="112"/>
      <c r="D5" s="113"/>
      <c r="E5" s="114">
        <f>SUM(E6:E66)</f>
        <v>47</v>
      </c>
      <c r="F5" s="114">
        <f>SUM(F6:F66)</f>
        <v>47</v>
      </c>
      <c r="G5" s="122">
        <f>SUM(G6:G66)</f>
        <v>12</v>
      </c>
      <c r="H5" s="115">
        <v>0</v>
      </c>
      <c r="I5" s="115">
        <f>SUM(I6:I66)</f>
        <v>47</v>
      </c>
      <c r="J5" s="115">
        <f>SUM(J6:J66)</f>
        <v>47</v>
      </c>
      <c r="K5" s="124">
        <f>SUM(K6:K66)</f>
        <v>12</v>
      </c>
      <c r="L5" s="115"/>
      <c r="M5" s="115">
        <f>SUM(M6:M66)</f>
        <v>0</v>
      </c>
      <c r="N5" s="115">
        <f>SUM(N6:N66)</f>
        <v>0</v>
      </c>
      <c r="O5" s="124">
        <f>SUM(O6:O66)</f>
        <v>0</v>
      </c>
      <c r="P5" s="115"/>
      <c r="Q5" s="115">
        <f>SUM(Q6:Q66)</f>
        <v>0</v>
      </c>
      <c r="R5" s="115">
        <f>SUM(R6:R66)</f>
        <v>0</v>
      </c>
      <c r="S5" s="124">
        <f>SUM(S6:S66)</f>
        <v>0</v>
      </c>
      <c r="T5" s="115"/>
      <c r="U5" s="115">
        <f>SUM(U6:U66)</f>
        <v>0</v>
      </c>
      <c r="V5" s="115">
        <f>SUM(V6:V66)</f>
        <v>0</v>
      </c>
      <c r="W5" s="128">
        <f>SUM(W6:W66)</f>
        <v>0</v>
      </c>
      <c r="X5" s="192"/>
      <c r="Y5" s="115">
        <f>SUM(Y6:Y66)</f>
        <v>0</v>
      </c>
      <c r="Z5" s="115">
        <f>SUM(Z6:Z66)</f>
        <v>0</v>
      </c>
      <c r="AA5" s="128">
        <f>SUM(AA6:AA66)</f>
        <v>0</v>
      </c>
    </row>
    <row r="6" spans="1:27" s="14" customFormat="1" ht="20.100000000000001" customHeight="1" x14ac:dyDescent="0.15">
      <c r="A6" s="267" t="s">
        <v>61</v>
      </c>
      <c r="B6" s="268" t="s">
        <v>190</v>
      </c>
      <c r="C6" s="94" t="s">
        <v>62</v>
      </c>
      <c r="D6" s="94">
        <v>1</v>
      </c>
      <c r="E6" s="117">
        <f>SUM(I6,M6,Q6,U6)</f>
        <v>0</v>
      </c>
      <c r="F6" s="117">
        <f t="shared" ref="F6:G7" si="0">SUM(J6,N6,R6,V6)</f>
        <v>0</v>
      </c>
      <c r="G6" s="117">
        <f t="shared" si="0"/>
        <v>0</v>
      </c>
      <c r="H6" s="118"/>
      <c r="I6" s="119"/>
      <c r="J6" s="119"/>
      <c r="K6" s="126"/>
      <c r="L6" s="118"/>
      <c r="M6" s="119"/>
      <c r="N6" s="119"/>
      <c r="O6" s="126"/>
      <c r="P6" s="118"/>
      <c r="Q6" s="119"/>
      <c r="R6" s="119"/>
      <c r="S6" s="126"/>
      <c r="T6" s="118"/>
      <c r="U6" s="119"/>
      <c r="V6" s="119"/>
      <c r="W6" s="127"/>
      <c r="X6" s="193"/>
      <c r="Y6" s="119"/>
      <c r="Z6" s="119"/>
      <c r="AA6" s="127"/>
    </row>
    <row r="7" spans="1:27" s="14" customFormat="1" ht="20.100000000000001" customHeight="1" x14ac:dyDescent="0.15">
      <c r="A7" s="266"/>
      <c r="B7" s="264"/>
      <c r="C7" s="56" t="s">
        <v>63</v>
      </c>
      <c r="D7" s="56">
        <v>1</v>
      </c>
      <c r="E7" s="57">
        <f>SUM(I7,M7,Q7,U7)</f>
        <v>0</v>
      </c>
      <c r="F7" s="57">
        <f t="shared" si="0"/>
        <v>0</v>
      </c>
      <c r="G7" s="57">
        <f t="shared" si="0"/>
        <v>0</v>
      </c>
      <c r="H7" s="58"/>
      <c r="I7" s="59"/>
      <c r="J7" s="59"/>
      <c r="K7" s="72"/>
      <c r="L7" s="58"/>
      <c r="M7" s="59"/>
      <c r="N7" s="59"/>
      <c r="O7" s="72"/>
      <c r="P7" s="58"/>
      <c r="Q7" s="59"/>
      <c r="R7" s="59"/>
      <c r="S7" s="72"/>
      <c r="T7" s="58"/>
      <c r="U7" s="59"/>
      <c r="V7" s="59"/>
      <c r="W7" s="73"/>
      <c r="X7" s="188"/>
      <c r="Y7" s="59"/>
      <c r="Z7" s="59"/>
      <c r="AA7" s="73"/>
    </row>
    <row r="8" spans="1:27" s="14" customFormat="1" ht="20.100000000000001" customHeight="1" x14ac:dyDescent="0.15">
      <c r="A8" s="266"/>
      <c r="B8" s="264" t="s">
        <v>65</v>
      </c>
      <c r="C8" s="56" t="s">
        <v>66</v>
      </c>
      <c r="D8" s="56">
        <v>1</v>
      </c>
      <c r="E8" s="57">
        <f t="shared" ref="E8:E65" si="1">SUM(I8,M8,Q8,U8)</f>
        <v>0</v>
      </c>
      <c r="F8" s="57">
        <f t="shared" ref="F8:F66" si="2">SUM(J8,N8,R8,V8)</f>
        <v>0</v>
      </c>
      <c r="G8" s="57">
        <f t="shared" ref="G8:G66" si="3">SUM(K8,O8,S8,W8)</f>
        <v>0</v>
      </c>
      <c r="H8" s="58"/>
      <c r="I8" s="59"/>
      <c r="J8" s="59"/>
      <c r="K8" s="72"/>
      <c r="L8" s="58"/>
      <c r="M8" s="59"/>
      <c r="N8" s="59"/>
      <c r="O8" s="72"/>
      <c r="P8" s="58"/>
      <c r="Q8" s="59"/>
      <c r="R8" s="59"/>
      <c r="S8" s="72"/>
      <c r="T8" s="58"/>
      <c r="U8" s="59"/>
      <c r="V8" s="59"/>
      <c r="W8" s="73"/>
      <c r="X8" s="188"/>
      <c r="Y8" s="59"/>
      <c r="Z8" s="59"/>
      <c r="AA8" s="73"/>
    </row>
    <row r="9" spans="1:27" s="14" customFormat="1" ht="20.100000000000001" customHeight="1" x14ac:dyDescent="0.15">
      <c r="A9" s="266"/>
      <c r="B9" s="264"/>
      <c r="C9" s="56" t="s">
        <v>67</v>
      </c>
      <c r="D9" s="56">
        <v>1</v>
      </c>
      <c r="E9" s="57">
        <f t="shared" si="1"/>
        <v>0</v>
      </c>
      <c r="F9" s="57">
        <f t="shared" si="2"/>
        <v>0</v>
      </c>
      <c r="G9" s="57">
        <f t="shared" si="3"/>
        <v>0</v>
      </c>
      <c r="H9" s="58"/>
      <c r="I9" s="59"/>
      <c r="J9" s="59"/>
      <c r="K9" s="72"/>
      <c r="L9" s="58"/>
      <c r="M9" s="59"/>
      <c r="N9" s="59"/>
      <c r="O9" s="72"/>
      <c r="P9" s="58"/>
      <c r="Q9" s="59"/>
      <c r="R9" s="59"/>
      <c r="S9" s="72"/>
      <c r="T9" s="58"/>
      <c r="U9" s="59"/>
      <c r="V9" s="59"/>
      <c r="W9" s="73"/>
      <c r="X9" s="188"/>
      <c r="Y9" s="59"/>
      <c r="Z9" s="59"/>
      <c r="AA9" s="73"/>
    </row>
    <row r="10" spans="1:27" s="14" customFormat="1" ht="20.100000000000001" customHeight="1" x14ac:dyDescent="0.15">
      <c r="A10" s="266"/>
      <c r="B10" s="264"/>
      <c r="C10" s="56" t="s">
        <v>68</v>
      </c>
      <c r="D10" s="56">
        <v>1</v>
      </c>
      <c r="E10" s="57">
        <f t="shared" si="1"/>
        <v>0</v>
      </c>
      <c r="F10" s="57">
        <f t="shared" si="2"/>
        <v>0</v>
      </c>
      <c r="G10" s="57">
        <f t="shared" si="3"/>
        <v>0</v>
      </c>
      <c r="H10" s="58"/>
      <c r="I10" s="59"/>
      <c r="J10" s="59"/>
      <c r="K10" s="72"/>
      <c r="L10" s="58"/>
      <c r="M10" s="59"/>
      <c r="N10" s="59"/>
      <c r="O10" s="72"/>
      <c r="P10" s="58"/>
      <c r="Q10" s="59"/>
      <c r="R10" s="59"/>
      <c r="S10" s="72"/>
      <c r="T10" s="58"/>
      <c r="U10" s="59"/>
      <c r="V10" s="59"/>
      <c r="W10" s="73"/>
      <c r="X10" s="188"/>
      <c r="Y10" s="59"/>
      <c r="Z10" s="59"/>
      <c r="AA10" s="73"/>
    </row>
    <row r="11" spans="1:27" s="14" customFormat="1" ht="20.100000000000001" customHeight="1" x14ac:dyDescent="0.15">
      <c r="A11" s="266"/>
      <c r="B11" s="264"/>
      <c r="C11" s="56" t="s">
        <v>69</v>
      </c>
      <c r="D11" s="56">
        <v>1</v>
      </c>
      <c r="E11" s="57">
        <f t="shared" si="1"/>
        <v>0</v>
      </c>
      <c r="F11" s="57">
        <f t="shared" si="2"/>
        <v>0</v>
      </c>
      <c r="G11" s="57">
        <f t="shared" si="3"/>
        <v>0</v>
      </c>
      <c r="H11" s="58"/>
      <c r="I11" s="59"/>
      <c r="J11" s="59"/>
      <c r="K11" s="72"/>
      <c r="L11" s="58"/>
      <c r="M11" s="59"/>
      <c r="N11" s="59"/>
      <c r="O11" s="72"/>
      <c r="P11" s="58"/>
      <c r="Q11" s="59"/>
      <c r="R11" s="59"/>
      <c r="S11" s="72"/>
      <c r="T11" s="58"/>
      <c r="U11" s="59"/>
      <c r="V11" s="59"/>
      <c r="W11" s="73"/>
      <c r="X11" s="188"/>
      <c r="Y11" s="59"/>
      <c r="Z11" s="59"/>
      <c r="AA11" s="73"/>
    </row>
    <row r="12" spans="1:27" s="14" customFormat="1" ht="20.100000000000001" customHeight="1" x14ac:dyDescent="0.15">
      <c r="A12" s="266"/>
      <c r="B12" s="264"/>
      <c r="C12" s="56" t="s">
        <v>70</v>
      </c>
      <c r="D12" s="56">
        <v>1</v>
      </c>
      <c r="E12" s="57">
        <f t="shared" si="1"/>
        <v>10</v>
      </c>
      <c r="F12" s="57">
        <f t="shared" si="2"/>
        <v>10</v>
      </c>
      <c r="G12" s="57">
        <f t="shared" si="3"/>
        <v>3</v>
      </c>
      <c r="H12" s="58">
        <v>44270</v>
      </c>
      <c r="I12" s="59">
        <v>10</v>
      </c>
      <c r="J12" s="59">
        <v>10</v>
      </c>
      <c r="K12" s="72">
        <v>3</v>
      </c>
      <c r="L12" s="58"/>
      <c r="M12" s="59"/>
      <c r="N12" s="59"/>
      <c r="O12" s="72"/>
      <c r="P12" s="58"/>
      <c r="Q12" s="59"/>
      <c r="R12" s="59"/>
      <c r="S12" s="72"/>
      <c r="T12" s="58"/>
      <c r="U12" s="59"/>
      <c r="V12" s="59"/>
      <c r="W12" s="73"/>
      <c r="X12" s="188"/>
      <c r="Y12" s="59"/>
      <c r="Z12" s="59"/>
      <c r="AA12" s="73"/>
    </row>
    <row r="13" spans="1:27" s="14" customFormat="1" ht="20.100000000000001" customHeight="1" x14ac:dyDescent="0.15">
      <c r="A13" s="266"/>
      <c r="B13" s="264" t="s">
        <v>72</v>
      </c>
      <c r="C13" s="56" t="s">
        <v>73</v>
      </c>
      <c r="D13" s="56">
        <v>1</v>
      </c>
      <c r="E13" s="57">
        <f t="shared" si="1"/>
        <v>0</v>
      </c>
      <c r="F13" s="57">
        <f t="shared" si="2"/>
        <v>0</v>
      </c>
      <c r="G13" s="57">
        <f t="shared" si="3"/>
        <v>0</v>
      </c>
      <c r="H13" s="58"/>
      <c r="I13" s="59"/>
      <c r="J13" s="59"/>
      <c r="K13" s="72"/>
      <c r="L13" s="58"/>
      <c r="M13" s="59"/>
      <c r="N13" s="59"/>
      <c r="O13" s="72"/>
      <c r="P13" s="58"/>
      <c r="Q13" s="59"/>
      <c r="R13" s="59"/>
      <c r="S13" s="72"/>
      <c r="T13" s="58"/>
      <c r="U13" s="59"/>
      <c r="V13" s="59"/>
      <c r="W13" s="73"/>
      <c r="X13" s="188"/>
      <c r="Y13" s="59"/>
      <c r="Z13" s="59"/>
      <c r="AA13" s="73"/>
    </row>
    <row r="14" spans="1:27" s="14" customFormat="1" ht="20.100000000000001" customHeight="1" x14ac:dyDescent="0.15">
      <c r="A14" s="266"/>
      <c r="B14" s="264"/>
      <c r="C14" s="56" t="s">
        <v>74</v>
      </c>
      <c r="D14" s="56">
        <v>1</v>
      </c>
      <c r="E14" s="57">
        <f t="shared" si="1"/>
        <v>0</v>
      </c>
      <c r="F14" s="57">
        <f t="shared" si="2"/>
        <v>0</v>
      </c>
      <c r="G14" s="57">
        <f t="shared" si="3"/>
        <v>0</v>
      </c>
      <c r="H14" s="58"/>
      <c r="I14" s="59"/>
      <c r="J14" s="59"/>
      <c r="K14" s="72"/>
      <c r="L14" s="58"/>
      <c r="M14" s="59"/>
      <c r="N14" s="59"/>
      <c r="O14" s="72"/>
      <c r="P14" s="58"/>
      <c r="Q14" s="59"/>
      <c r="R14" s="59"/>
      <c r="S14" s="72"/>
      <c r="T14" s="58"/>
      <c r="U14" s="59"/>
      <c r="V14" s="59"/>
      <c r="W14" s="73"/>
      <c r="X14" s="188"/>
      <c r="Y14" s="59"/>
      <c r="Z14" s="59"/>
      <c r="AA14" s="73"/>
    </row>
    <row r="15" spans="1:27" s="14" customFormat="1" ht="20.100000000000001" customHeight="1" x14ac:dyDescent="0.15">
      <c r="A15" s="266"/>
      <c r="B15" s="264"/>
      <c r="C15" s="56" t="s">
        <v>75</v>
      </c>
      <c r="D15" s="56">
        <v>1</v>
      </c>
      <c r="E15" s="57">
        <f t="shared" si="1"/>
        <v>0</v>
      </c>
      <c r="F15" s="57">
        <f t="shared" si="2"/>
        <v>0</v>
      </c>
      <c r="G15" s="57">
        <f t="shared" si="3"/>
        <v>0</v>
      </c>
      <c r="H15" s="58"/>
      <c r="I15" s="59"/>
      <c r="J15" s="59"/>
      <c r="K15" s="72"/>
      <c r="L15" s="58"/>
      <c r="M15" s="59"/>
      <c r="N15" s="59"/>
      <c r="O15" s="72"/>
      <c r="P15" s="58"/>
      <c r="Q15" s="59"/>
      <c r="R15" s="59"/>
      <c r="S15" s="72"/>
      <c r="T15" s="58"/>
      <c r="U15" s="59"/>
      <c r="V15" s="59"/>
      <c r="W15" s="73"/>
      <c r="X15" s="188"/>
      <c r="Y15" s="59"/>
      <c r="Z15" s="59"/>
      <c r="AA15" s="73"/>
    </row>
    <row r="16" spans="1:27" s="14" customFormat="1" ht="20.100000000000001" customHeight="1" x14ac:dyDescent="0.15">
      <c r="A16" s="266"/>
      <c r="B16" s="264" t="s">
        <v>71</v>
      </c>
      <c r="C16" s="56" t="s">
        <v>76</v>
      </c>
      <c r="D16" s="56"/>
      <c r="E16" s="57">
        <f t="shared" si="1"/>
        <v>0</v>
      </c>
      <c r="F16" s="57">
        <f t="shared" si="2"/>
        <v>0</v>
      </c>
      <c r="G16" s="57">
        <f t="shared" si="3"/>
        <v>0</v>
      </c>
      <c r="H16" s="58"/>
      <c r="I16" s="59"/>
      <c r="J16" s="59"/>
      <c r="K16" s="72"/>
      <c r="L16" s="58"/>
      <c r="M16" s="59"/>
      <c r="N16" s="59"/>
      <c r="O16" s="72"/>
      <c r="P16" s="58"/>
      <c r="Q16" s="59"/>
      <c r="R16" s="59"/>
      <c r="S16" s="72"/>
      <c r="T16" s="58"/>
      <c r="U16" s="59"/>
      <c r="V16" s="59"/>
      <c r="W16" s="73"/>
      <c r="X16" s="188"/>
      <c r="Y16" s="59"/>
      <c r="Z16" s="59"/>
      <c r="AA16" s="73"/>
    </row>
    <row r="17" spans="1:28" s="14" customFormat="1" ht="20.100000000000001" customHeight="1" x14ac:dyDescent="0.15">
      <c r="A17" s="266"/>
      <c r="B17" s="264"/>
      <c r="C17" s="56" t="s">
        <v>77</v>
      </c>
      <c r="D17" s="56">
        <f>'무의도서별(의과)'!D17</f>
        <v>1</v>
      </c>
      <c r="E17" s="57">
        <f t="shared" si="1"/>
        <v>0</v>
      </c>
      <c r="F17" s="57">
        <f t="shared" si="2"/>
        <v>0</v>
      </c>
      <c r="G17" s="57">
        <f t="shared" si="3"/>
        <v>0</v>
      </c>
      <c r="H17" s="58"/>
      <c r="I17" s="59"/>
      <c r="J17" s="59"/>
      <c r="K17" s="72"/>
      <c r="L17" s="58"/>
      <c r="M17" s="59"/>
      <c r="N17" s="59"/>
      <c r="O17" s="72"/>
      <c r="P17" s="58"/>
      <c r="Q17" s="59"/>
      <c r="R17" s="59"/>
      <c r="S17" s="72"/>
      <c r="T17" s="58"/>
      <c r="U17" s="59"/>
      <c r="V17" s="59"/>
      <c r="W17" s="73"/>
      <c r="X17" s="188"/>
      <c r="Y17" s="59"/>
      <c r="Z17" s="59"/>
      <c r="AA17" s="73"/>
    </row>
    <row r="18" spans="1:28" s="14" customFormat="1" ht="20.100000000000001" customHeight="1" x14ac:dyDescent="0.15">
      <c r="A18" s="266"/>
      <c r="B18" s="264"/>
      <c r="C18" s="56" t="s">
        <v>78</v>
      </c>
      <c r="D18" s="195">
        <f>'무의도서별(의과)'!D18</f>
        <v>1</v>
      </c>
      <c r="E18" s="57">
        <f t="shared" si="1"/>
        <v>0</v>
      </c>
      <c r="F18" s="57">
        <f t="shared" si="2"/>
        <v>0</v>
      </c>
      <c r="G18" s="57">
        <f t="shared" si="3"/>
        <v>0</v>
      </c>
      <c r="H18" s="58"/>
      <c r="I18" s="59"/>
      <c r="J18" s="59"/>
      <c r="K18" s="72"/>
      <c r="L18" s="58"/>
      <c r="M18" s="59"/>
      <c r="N18" s="59"/>
      <c r="O18" s="72"/>
      <c r="P18" s="58"/>
      <c r="Q18" s="59"/>
      <c r="R18" s="59"/>
      <c r="S18" s="72"/>
      <c r="T18" s="58"/>
      <c r="U18" s="59"/>
      <c r="V18" s="59"/>
      <c r="W18" s="73"/>
      <c r="X18" s="188"/>
      <c r="Y18" s="59"/>
      <c r="Z18" s="59"/>
      <c r="AA18" s="73"/>
    </row>
    <row r="19" spans="1:28" s="14" customFormat="1" ht="20.100000000000001" customHeight="1" x14ac:dyDescent="0.15">
      <c r="A19" s="266"/>
      <c r="B19" s="264"/>
      <c r="C19" s="56" t="s">
        <v>79</v>
      </c>
      <c r="D19" s="56">
        <v>1</v>
      </c>
      <c r="E19" s="57">
        <f t="shared" si="1"/>
        <v>0</v>
      </c>
      <c r="F19" s="57">
        <f t="shared" si="2"/>
        <v>0</v>
      </c>
      <c r="G19" s="57">
        <f t="shared" si="3"/>
        <v>0</v>
      </c>
      <c r="H19" s="58"/>
      <c r="I19" s="59"/>
      <c r="J19" s="59"/>
      <c r="K19" s="72"/>
      <c r="L19" s="58"/>
      <c r="M19" s="59"/>
      <c r="N19" s="59"/>
      <c r="O19" s="72"/>
      <c r="P19" s="58"/>
      <c r="Q19" s="59"/>
      <c r="R19" s="59"/>
      <c r="S19" s="72"/>
      <c r="T19" s="58"/>
      <c r="U19" s="59"/>
      <c r="V19" s="59"/>
      <c r="W19" s="73"/>
      <c r="X19" s="188"/>
      <c r="Y19" s="59"/>
      <c r="Z19" s="59"/>
      <c r="AA19" s="73"/>
      <c r="AB19" s="16"/>
    </row>
    <row r="20" spans="1:28" s="14" customFormat="1" ht="20.100000000000001" customHeight="1" x14ac:dyDescent="0.15">
      <c r="A20" s="266"/>
      <c r="B20" s="264"/>
      <c r="C20" s="56" t="s">
        <v>80</v>
      </c>
      <c r="D20" s="56">
        <v>1</v>
      </c>
      <c r="E20" s="57">
        <f t="shared" si="1"/>
        <v>0</v>
      </c>
      <c r="F20" s="57">
        <f t="shared" si="2"/>
        <v>0</v>
      </c>
      <c r="G20" s="57">
        <f t="shared" si="3"/>
        <v>0</v>
      </c>
      <c r="H20" s="58"/>
      <c r="I20" s="59"/>
      <c r="J20" s="59"/>
      <c r="K20" s="72"/>
      <c r="L20" s="58"/>
      <c r="M20" s="59"/>
      <c r="N20" s="59"/>
      <c r="O20" s="72"/>
      <c r="P20" s="58"/>
      <c r="Q20" s="59"/>
      <c r="R20" s="59"/>
      <c r="S20" s="72"/>
      <c r="T20" s="58"/>
      <c r="U20" s="59"/>
      <c r="V20" s="59"/>
      <c r="W20" s="73"/>
      <c r="X20" s="188"/>
      <c r="Y20" s="59"/>
      <c r="Z20" s="59"/>
      <c r="AA20" s="73"/>
      <c r="AB20" s="16"/>
    </row>
    <row r="21" spans="1:28" s="14" customFormat="1" ht="20.100000000000001" customHeight="1" x14ac:dyDescent="0.15">
      <c r="A21" s="266"/>
      <c r="B21" s="264"/>
      <c r="C21" s="56" t="s">
        <v>200</v>
      </c>
      <c r="D21" s="56">
        <v>1</v>
      </c>
      <c r="E21" s="57">
        <f t="shared" si="1"/>
        <v>0</v>
      </c>
      <c r="F21" s="57">
        <f t="shared" si="2"/>
        <v>0</v>
      </c>
      <c r="G21" s="57">
        <f t="shared" si="3"/>
        <v>0</v>
      </c>
      <c r="H21" s="58"/>
      <c r="I21" s="59"/>
      <c r="J21" s="59"/>
      <c r="K21" s="72"/>
      <c r="L21" s="58"/>
      <c r="M21" s="59"/>
      <c r="N21" s="59"/>
      <c r="O21" s="72"/>
      <c r="P21" s="58"/>
      <c r="Q21" s="59"/>
      <c r="R21" s="59"/>
      <c r="S21" s="72"/>
      <c r="T21" s="58"/>
      <c r="U21" s="59"/>
      <c r="V21" s="59"/>
      <c r="W21" s="73"/>
      <c r="X21" s="188"/>
      <c r="Y21" s="59"/>
      <c r="Z21" s="59"/>
      <c r="AA21" s="73"/>
      <c r="AB21" s="16"/>
    </row>
    <row r="22" spans="1:28" s="14" customFormat="1" ht="20.100000000000001" customHeight="1" x14ac:dyDescent="0.15">
      <c r="A22" s="266"/>
      <c r="B22" s="264"/>
      <c r="C22" s="56" t="s">
        <v>81</v>
      </c>
      <c r="D22" s="56">
        <v>1</v>
      </c>
      <c r="E22" s="57">
        <f t="shared" si="1"/>
        <v>0</v>
      </c>
      <c r="F22" s="57">
        <f t="shared" si="2"/>
        <v>0</v>
      </c>
      <c r="G22" s="57">
        <f t="shared" si="3"/>
        <v>0</v>
      </c>
      <c r="H22" s="58"/>
      <c r="I22" s="59"/>
      <c r="J22" s="59"/>
      <c r="K22" s="72"/>
      <c r="L22" s="58"/>
      <c r="M22" s="59"/>
      <c r="N22" s="59"/>
      <c r="O22" s="72"/>
      <c r="P22" s="58"/>
      <c r="Q22" s="59"/>
      <c r="R22" s="59"/>
      <c r="S22" s="72"/>
      <c r="T22" s="58"/>
      <c r="U22" s="59"/>
      <c r="V22" s="59"/>
      <c r="W22" s="73"/>
      <c r="X22" s="188"/>
      <c r="Y22" s="59"/>
      <c r="Z22" s="59"/>
      <c r="AA22" s="73"/>
    </row>
    <row r="23" spans="1:28" s="14" customFormat="1" ht="20.100000000000001" customHeight="1" x14ac:dyDescent="0.15">
      <c r="A23" s="266"/>
      <c r="B23" s="56" t="s">
        <v>82</v>
      </c>
      <c r="C23" s="56" t="s">
        <v>83</v>
      </c>
      <c r="D23" s="56">
        <v>1</v>
      </c>
      <c r="E23" s="57">
        <f t="shared" si="1"/>
        <v>0</v>
      </c>
      <c r="F23" s="57">
        <f t="shared" si="2"/>
        <v>0</v>
      </c>
      <c r="G23" s="57">
        <f t="shared" si="3"/>
        <v>0</v>
      </c>
      <c r="H23" s="58"/>
      <c r="I23" s="59"/>
      <c r="J23" s="59"/>
      <c r="K23" s="72"/>
      <c r="L23" s="58"/>
      <c r="M23" s="59"/>
      <c r="N23" s="59"/>
      <c r="O23" s="72"/>
      <c r="P23" s="58"/>
      <c r="Q23" s="59"/>
      <c r="R23" s="59"/>
      <c r="S23" s="72"/>
      <c r="T23" s="58"/>
      <c r="U23" s="59"/>
      <c r="V23" s="59"/>
      <c r="W23" s="73"/>
      <c r="X23" s="188"/>
      <c r="Y23" s="59"/>
      <c r="Z23" s="59"/>
      <c r="AA23" s="73"/>
    </row>
    <row r="24" spans="1:28" s="14" customFormat="1" ht="20.100000000000001" customHeight="1" x14ac:dyDescent="0.15">
      <c r="A24" s="266"/>
      <c r="B24" s="56" t="s">
        <v>84</v>
      </c>
      <c r="C24" s="56" t="s">
        <v>85</v>
      </c>
      <c r="D24" s="56">
        <v>1</v>
      </c>
      <c r="E24" s="57">
        <f t="shared" si="1"/>
        <v>0</v>
      </c>
      <c r="F24" s="57">
        <f t="shared" si="2"/>
        <v>0</v>
      </c>
      <c r="G24" s="57">
        <f t="shared" si="3"/>
        <v>0</v>
      </c>
      <c r="H24" s="58"/>
      <c r="I24" s="59"/>
      <c r="J24" s="59"/>
      <c r="K24" s="72"/>
      <c r="L24" s="58"/>
      <c r="M24" s="59"/>
      <c r="N24" s="59"/>
      <c r="O24" s="72"/>
      <c r="P24" s="58"/>
      <c r="Q24" s="59"/>
      <c r="R24" s="59"/>
      <c r="S24" s="72"/>
      <c r="T24" s="58"/>
      <c r="U24" s="59"/>
      <c r="V24" s="59"/>
      <c r="W24" s="73"/>
      <c r="X24" s="188"/>
      <c r="Y24" s="59"/>
      <c r="Z24" s="59"/>
      <c r="AA24" s="73"/>
    </row>
    <row r="25" spans="1:28" s="14" customFormat="1" ht="20.100000000000001" customHeight="1" x14ac:dyDescent="0.15">
      <c r="A25" s="266" t="s">
        <v>131</v>
      </c>
      <c r="B25" s="264" t="s">
        <v>86</v>
      </c>
      <c r="C25" s="56" t="s">
        <v>87</v>
      </c>
      <c r="D25" s="56">
        <v>1</v>
      </c>
      <c r="E25" s="57">
        <f t="shared" si="1"/>
        <v>0</v>
      </c>
      <c r="F25" s="57">
        <f t="shared" si="2"/>
        <v>0</v>
      </c>
      <c r="G25" s="57">
        <f t="shared" si="3"/>
        <v>0</v>
      </c>
      <c r="H25" s="58"/>
      <c r="I25" s="59"/>
      <c r="J25" s="59"/>
      <c r="K25" s="72"/>
      <c r="L25" s="58"/>
      <c r="M25" s="59"/>
      <c r="N25" s="59"/>
      <c r="O25" s="72"/>
      <c r="P25" s="58"/>
      <c r="Q25" s="59"/>
      <c r="R25" s="59"/>
      <c r="S25" s="72"/>
      <c r="T25" s="58"/>
      <c r="U25" s="59"/>
      <c r="V25" s="59"/>
      <c r="W25" s="73"/>
      <c r="X25" s="188"/>
      <c r="Y25" s="59"/>
      <c r="Z25" s="59"/>
      <c r="AA25" s="73"/>
      <c r="AB25" s="16"/>
    </row>
    <row r="26" spans="1:28" s="14" customFormat="1" ht="20.100000000000001" customHeight="1" x14ac:dyDescent="0.15">
      <c r="A26" s="266"/>
      <c r="B26" s="264"/>
      <c r="C26" s="56" t="s">
        <v>89</v>
      </c>
      <c r="D26" s="56">
        <v>1</v>
      </c>
      <c r="E26" s="57">
        <f t="shared" si="1"/>
        <v>0</v>
      </c>
      <c r="F26" s="57">
        <f t="shared" si="2"/>
        <v>0</v>
      </c>
      <c r="G26" s="57">
        <f t="shared" si="3"/>
        <v>0</v>
      </c>
      <c r="H26" s="58"/>
      <c r="I26" s="59"/>
      <c r="J26" s="59"/>
      <c r="K26" s="72"/>
      <c r="L26" s="58"/>
      <c r="M26" s="59"/>
      <c r="N26" s="59"/>
      <c r="O26" s="72"/>
      <c r="P26" s="58"/>
      <c r="Q26" s="59"/>
      <c r="R26" s="59"/>
      <c r="S26" s="72"/>
      <c r="T26" s="58"/>
      <c r="U26" s="59"/>
      <c r="V26" s="59"/>
      <c r="W26" s="73"/>
      <c r="X26" s="188"/>
      <c r="Y26" s="59"/>
      <c r="Z26" s="59"/>
      <c r="AA26" s="73"/>
    </row>
    <row r="27" spans="1:28" s="14" customFormat="1" ht="20.100000000000001" customHeight="1" x14ac:dyDescent="0.15">
      <c r="A27" s="266"/>
      <c r="B27" s="264" t="s">
        <v>88</v>
      </c>
      <c r="C27" s="56" t="s">
        <v>90</v>
      </c>
      <c r="D27" s="56">
        <v>1</v>
      </c>
      <c r="E27" s="57">
        <f t="shared" si="1"/>
        <v>0</v>
      </c>
      <c r="F27" s="57">
        <f t="shared" si="2"/>
        <v>0</v>
      </c>
      <c r="G27" s="57">
        <f t="shared" si="3"/>
        <v>0</v>
      </c>
      <c r="H27" s="58"/>
      <c r="I27" s="59"/>
      <c r="J27" s="59"/>
      <c r="K27" s="72"/>
      <c r="L27" s="58"/>
      <c r="M27" s="59"/>
      <c r="N27" s="59"/>
      <c r="O27" s="72"/>
      <c r="P27" s="58"/>
      <c r="Q27" s="59"/>
      <c r="R27" s="59"/>
      <c r="S27" s="72"/>
      <c r="T27" s="58"/>
      <c r="U27" s="59"/>
      <c r="V27" s="59"/>
      <c r="W27" s="73"/>
      <c r="X27" s="188"/>
      <c r="Y27" s="59"/>
      <c r="Z27" s="59"/>
      <c r="AA27" s="73"/>
    </row>
    <row r="28" spans="1:28" s="14" customFormat="1" ht="20.100000000000001" customHeight="1" x14ac:dyDescent="0.15">
      <c r="A28" s="266"/>
      <c r="B28" s="264"/>
      <c r="C28" s="56" t="s">
        <v>64</v>
      </c>
      <c r="D28" s="56">
        <v>1</v>
      </c>
      <c r="E28" s="57">
        <f t="shared" si="1"/>
        <v>0</v>
      </c>
      <c r="F28" s="57">
        <f t="shared" si="2"/>
        <v>0</v>
      </c>
      <c r="G28" s="57">
        <f t="shared" si="3"/>
        <v>0</v>
      </c>
      <c r="H28" s="58"/>
      <c r="I28" s="59"/>
      <c r="J28" s="59"/>
      <c r="K28" s="72"/>
      <c r="L28" s="58"/>
      <c r="M28" s="59"/>
      <c r="N28" s="59"/>
      <c r="O28" s="72"/>
      <c r="P28" s="58"/>
      <c r="Q28" s="59"/>
      <c r="R28" s="59"/>
      <c r="S28" s="72"/>
      <c r="T28" s="58"/>
      <c r="U28" s="59"/>
      <c r="V28" s="59"/>
      <c r="W28" s="73"/>
      <c r="X28" s="188"/>
      <c r="Y28" s="59"/>
      <c r="Z28" s="59"/>
      <c r="AA28" s="73"/>
    </row>
    <row r="29" spans="1:28" s="14" customFormat="1" ht="20.100000000000001" customHeight="1" x14ac:dyDescent="0.15">
      <c r="A29" s="266"/>
      <c r="B29" s="264"/>
      <c r="C29" s="56" t="s">
        <v>201</v>
      </c>
      <c r="D29" s="56">
        <v>1</v>
      </c>
      <c r="E29" s="57">
        <f t="shared" si="1"/>
        <v>0</v>
      </c>
      <c r="F29" s="57">
        <f t="shared" si="2"/>
        <v>0</v>
      </c>
      <c r="G29" s="57">
        <f t="shared" si="3"/>
        <v>0</v>
      </c>
      <c r="H29" s="58"/>
      <c r="I29" s="59"/>
      <c r="J29" s="59"/>
      <c r="K29" s="72"/>
      <c r="L29" s="58"/>
      <c r="M29" s="59"/>
      <c r="N29" s="59"/>
      <c r="O29" s="72"/>
      <c r="P29" s="58"/>
      <c r="Q29" s="59"/>
      <c r="R29" s="59"/>
      <c r="S29" s="72"/>
      <c r="T29" s="58"/>
      <c r="U29" s="59"/>
      <c r="V29" s="59"/>
      <c r="W29" s="73"/>
      <c r="X29" s="188"/>
      <c r="Y29" s="59"/>
      <c r="Z29" s="59"/>
      <c r="AA29" s="73"/>
    </row>
    <row r="30" spans="1:28" s="14" customFormat="1" ht="20.100000000000001" customHeight="1" x14ac:dyDescent="0.15">
      <c r="A30" s="266"/>
      <c r="B30" s="264"/>
      <c r="C30" s="56" t="s">
        <v>202</v>
      </c>
      <c r="D30" s="56">
        <v>1</v>
      </c>
      <c r="E30" s="57">
        <f t="shared" si="1"/>
        <v>0</v>
      </c>
      <c r="F30" s="57">
        <f t="shared" si="2"/>
        <v>0</v>
      </c>
      <c r="G30" s="57">
        <f t="shared" si="3"/>
        <v>0</v>
      </c>
      <c r="H30" s="58"/>
      <c r="I30" s="59"/>
      <c r="J30" s="59"/>
      <c r="K30" s="72"/>
      <c r="L30" s="58"/>
      <c r="M30" s="59"/>
      <c r="N30" s="59"/>
      <c r="O30" s="72"/>
      <c r="P30" s="58"/>
      <c r="Q30" s="59"/>
      <c r="R30" s="59"/>
      <c r="S30" s="72"/>
      <c r="T30" s="58"/>
      <c r="U30" s="59"/>
      <c r="V30" s="59"/>
      <c r="W30" s="73"/>
      <c r="X30" s="188"/>
      <c r="Y30" s="59"/>
      <c r="Z30" s="59"/>
      <c r="AA30" s="73"/>
    </row>
    <row r="31" spans="1:28" s="14" customFormat="1" ht="20.100000000000001" customHeight="1" x14ac:dyDescent="0.15">
      <c r="A31" s="266"/>
      <c r="B31" s="264"/>
      <c r="C31" s="56" t="s">
        <v>203</v>
      </c>
      <c r="D31" s="56">
        <v>1</v>
      </c>
      <c r="E31" s="57">
        <f t="shared" si="1"/>
        <v>0</v>
      </c>
      <c r="F31" s="57">
        <f t="shared" si="2"/>
        <v>0</v>
      </c>
      <c r="G31" s="57">
        <f t="shared" si="3"/>
        <v>0</v>
      </c>
      <c r="H31" s="58"/>
      <c r="I31" s="59"/>
      <c r="J31" s="59"/>
      <c r="K31" s="72"/>
      <c r="L31" s="58"/>
      <c r="M31" s="59"/>
      <c r="N31" s="59"/>
      <c r="O31" s="72"/>
      <c r="P31" s="58"/>
      <c r="Q31" s="59"/>
      <c r="R31" s="59"/>
      <c r="S31" s="72"/>
      <c r="T31" s="58"/>
      <c r="U31" s="59"/>
      <c r="V31" s="59"/>
      <c r="W31" s="73"/>
      <c r="X31" s="188"/>
      <c r="Y31" s="59"/>
      <c r="Z31" s="59"/>
      <c r="AA31" s="73"/>
    </row>
    <row r="32" spans="1:28" s="14" customFormat="1" ht="20.100000000000001" customHeight="1" x14ac:dyDescent="0.15">
      <c r="A32" s="266"/>
      <c r="B32" s="264"/>
      <c r="C32" s="56" t="s">
        <v>204</v>
      </c>
      <c r="D32" s="56">
        <v>1</v>
      </c>
      <c r="E32" s="57">
        <f t="shared" si="1"/>
        <v>0</v>
      </c>
      <c r="F32" s="57">
        <f t="shared" si="2"/>
        <v>0</v>
      </c>
      <c r="G32" s="57">
        <f t="shared" si="3"/>
        <v>0</v>
      </c>
      <c r="H32" s="58"/>
      <c r="I32" s="59"/>
      <c r="J32" s="59"/>
      <c r="K32" s="72"/>
      <c r="L32" s="58"/>
      <c r="M32" s="59"/>
      <c r="N32" s="59"/>
      <c r="O32" s="72"/>
      <c r="P32" s="58"/>
      <c r="Q32" s="59"/>
      <c r="R32" s="59"/>
      <c r="S32" s="72"/>
      <c r="T32" s="58"/>
      <c r="U32" s="59"/>
      <c r="V32" s="59"/>
      <c r="W32" s="73"/>
      <c r="X32" s="188"/>
      <c r="Y32" s="59"/>
      <c r="Z32" s="59"/>
      <c r="AA32" s="73"/>
    </row>
    <row r="33" spans="1:27" s="14" customFormat="1" ht="20.100000000000001" customHeight="1" x14ac:dyDescent="0.15">
      <c r="A33" s="266"/>
      <c r="B33" s="264"/>
      <c r="C33" s="56" t="s">
        <v>205</v>
      </c>
      <c r="D33" s="56">
        <v>1</v>
      </c>
      <c r="E33" s="57">
        <f t="shared" si="1"/>
        <v>0</v>
      </c>
      <c r="F33" s="57">
        <f t="shared" si="2"/>
        <v>0</v>
      </c>
      <c r="G33" s="57">
        <f t="shared" si="3"/>
        <v>0</v>
      </c>
      <c r="H33" s="58"/>
      <c r="I33" s="59"/>
      <c r="J33" s="59"/>
      <c r="K33" s="72"/>
      <c r="L33" s="58"/>
      <c r="M33" s="59"/>
      <c r="N33" s="59"/>
      <c r="O33" s="72"/>
      <c r="P33" s="58"/>
      <c r="Q33" s="59"/>
      <c r="R33" s="59"/>
      <c r="S33" s="72"/>
      <c r="T33" s="58"/>
      <c r="U33" s="59"/>
      <c r="V33" s="59"/>
      <c r="W33" s="73"/>
      <c r="X33" s="188"/>
      <c r="Y33" s="59"/>
      <c r="Z33" s="59"/>
      <c r="AA33" s="73"/>
    </row>
    <row r="34" spans="1:27" s="14" customFormat="1" ht="20.100000000000001" customHeight="1" x14ac:dyDescent="0.15">
      <c r="A34" s="266"/>
      <c r="B34" s="264"/>
      <c r="C34" s="56" t="s">
        <v>206</v>
      </c>
      <c r="D34" s="56"/>
      <c r="E34" s="57">
        <f t="shared" si="1"/>
        <v>0</v>
      </c>
      <c r="F34" s="57">
        <f t="shared" si="2"/>
        <v>0</v>
      </c>
      <c r="G34" s="57">
        <f t="shared" si="3"/>
        <v>0</v>
      </c>
      <c r="H34" s="58"/>
      <c r="I34" s="59"/>
      <c r="J34" s="59"/>
      <c r="K34" s="72"/>
      <c r="L34" s="58"/>
      <c r="M34" s="59"/>
      <c r="N34" s="59"/>
      <c r="O34" s="72"/>
      <c r="P34" s="58"/>
      <c r="Q34" s="59"/>
      <c r="R34" s="59"/>
      <c r="S34" s="72"/>
      <c r="T34" s="58"/>
      <c r="U34" s="59"/>
      <c r="V34" s="59"/>
      <c r="W34" s="73"/>
      <c r="X34" s="188"/>
      <c r="Y34" s="59"/>
      <c r="Z34" s="59"/>
      <c r="AA34" s="73"/>
    </row>
    <row r="35" spans="1:27" s="14" customFormat="1" ht="20.100000000000001" customHeight="1" x14ac:dyDescent="0.15">
      <c r="A35" s="266"/>
      <c r="B35" s="264" t="s">
        <v>91</v>
      </c>
      <c r="C35" s="56" t="s">
        <v>64</v>
      </c>
      <c r="D35" s="56">
        <v>1</v>
      </c>
      <c r="E35" s="57">
        <f t="shared" si="1"/>
        <v>0</v>
      </c>
      <c r="F35" s="57">
        <f t="shared" si="2"/>
        <v>0</v>
      </c>
      <c r="G35" s="57">
        <f t="shared" si="3"/>
        <v>0</v>
      </c>
      <c r="H35" s="58"/>
      <c r="I35" s="59"/>
      <c r="J35" s="59"/>
      <c r="K35" s="72"/>
      <c r="L35" s="58"/>
      <c r="M35" s="59"/>
      <c r="N35" s="59"/>
      <c r="O35" s="72"/>
      <c r="P35" s="58"/>
      <c r="Q35" s="59"/>
      <c r="R35" s="59"/>
      <c r="S35" s="72"/>
      <c r="T35" s="58"/>
      <c r="U35" s="59"/>
      <c r="V35" s="59"/>
      <c r="W35" s="73"/>
      <c r="X35" s="188"/>
      <c r="Y35" s="59"/>
      <c r="Z35" s="59"/>
      <c r="AA35" s="73"/>
    </row>
    <row r="36" spans="1:27" s="14" customFormat="1" ht="20.100000000000001" customHeight="1" x14ac:dyDescent="0.15">
      <c r="A36" s="266"/>
      <c r="B36" s="264"/>
      <c r="C36" s="56" t="s">
        <v>92</v>
      </c>
      <c r="D36" s="56">
        <v>1</v>
      </c>
      <c r="E36" s="57">
        <f t="shared" si="1"/>
        <v>0</v>
      </c>
      <c r="F36" s="57">
        <f t="shared" si="2"/>
        <v>0</v>
      </c>
      <c r="G36" s="57">
        <f t="shared" si="3"/>
        <v>0</v>
      </c>
      <c r="H36" s="58"/>
      <c r="I36" s="59"/>
      <c r="J36" s="59"/>
      <c r="K36" s="72"/>
      <c r="L36" s="58"/>
      <c r="M36" s="59"/>
      <c r="N36" s="59"/>
      <c r="O36" s="72"/>
      <c r="P36" s="58"/>
      <c r="Q36" s="59"/>
      <c r="R36" s="59"/>
      <c r="S36" s="72"/>
      <c r="T36" s="58"/>
      <c r="U36" s="59"/>
      <c r="V36" s="59"/>
      <c r="W36" s="73"/>
      <c r="X36" s="188"/>
      <c r="Y36" s="59"/>
      <c r="Z36" s="59"/>
      <c r="AA36" s="73"/>
    </row>
    <row r="37" spans="1:27" s="14" customFormat="1" ht="20.100000000000001" customHeight="1" x14ac:dyDescent="0.15">
      <c r="A37" s="266"/>
      <c r="B37" s="264" t="s">
        <v>93</v>
      </c>
      <c r="C37" s="56" t="s">
        <v>94</v>
      </c>
      <c r="D37" s="56"/>
      <c r="E37" s="57">
        <f t="shared" si="1"/>
        <v>0</v>
      </c>
      <c r="F37" s="57">
        <f t="shared" si="2"/>
        <v>0</v>
      </c>
      <c r="G37" s="57">
        <f t="shared" si="3"/>
        <v>0</v>
      </c>
      <c r="H37" s="58"/>
      <c r="I37" s="59"/>
      <c r="J37" s="59"/>
      <c r="K37" s="72"/>
      <c r="L37" s="58"/>
      <c r="M37" s="59"/>
      <c r="N37" s="59"/>
      <c r="O37" s="72"/>
      <c r="P37" s="58"/>
      <c r="Q37" s="59"/>
      <c r="R37" s="59"/>
      <c r="S37" s="72"/>
      <c r="T37" s="58"/>
      <c r="U37" s="59"/>
      <c r="V37" s="59"/>
      <c r="W37" s="73"/>
      <c r="X37" s="188"/>
      <c r="Y37" s="59"/>
      <c r="Z37" s="59"/>
      <c r="AA37" s="73"/>
    </row>
    <row r="38" spans="1:27" s="14" customFormat="1" ht="20.100000000000001" customHeight="1" x14ac:dyDescent="0.15">
      <c r="A38" s="266"/>
      <c r="B38" s="264"/>
      <c r="C38" s="56" t="s">
        <v>95</v>
      </c>
      <c r="D38" s="56"/>
      <c r="E38" s="57">
        <f t="shared" si="1"/>
        <v>0</v>
      </c>
      <c r="F38" s="57">
        <f t="shared" si="2"/>
        <v>0</v>
      </c>
      <c r="G38" s="57">
        <f t="shared" si="3"/>
        <v>0</v>
      </c>
      <c r="H38" s="58"/>
      <c r="I38" s="59"/>
      <c r="J38" s="59"/>
      <c r="K38" s="72"/>
      <c r="L38" s="58"/>
      <c r="M38" s="59"/>
      <c r="N38" s="59"/>
      <c r="O38" s="72"/>
      <c r="P38" s="58"/>
      <c r="Q38" s="59"/>
      <c r="R38" s="59"/>
      <c r="S38" s="72"/>
      <c r="T38" s="58"/>
      <c r="U38" s="59"/>
      <c r="V38" s="59"/>
      <c r="W38" s="73"/>
      <c r="X38" s="188"/>
      <c r="Y38" s="59"/>
      <c r="Z38" s="59"/>
      <c r="AA38" s="73"/>
    </row>
    <row r="39" spans="1:27" s="14" customFormat="1" ht="20.100000000000001" customHeight="1" x14ac:dyDescent="0.15">
      <c r="A39" s="266"/>
      <c r="B39" s="264" t="s">
        <v>96</v>
      </c>
      <c r="C39" s="56" t="s">
        <v>97</v>
      </c>
      <c r="D39" s="56">
        <v>1</v>
      </c>
      <c r="E39" s="57">
        <f t="shared" si="1"/>
        <v>0</v>
      </c>
      <c r="F39" s="57">
        <f t="shared" si="2"/>
        <v>0</v>
      </c>
      <c r="G39" s="57">
        <f t="shared" si="3"/>
        <v>0</v>
      </c>
      <c r="H39" s="58"/>
      <c r="I39" s="59"/>
      <c r="J39" s="59"/>
      <c r="K39" s="72"/>
      <c r="L39" s="58"/>
      <c r="M39" s="59"/>
      <c r="N39" s="59"/>
      <c r="O39" s="72"/>
      <c r="P39" s="58"/>
      <c r="Q39" s="59"/>
      <c r="R39" s="59"/>
      <c r="S39" s="72"/>
      <c r="T39" s="58"/>
      <c r="U39" s="59"/>
      <c r="V39" s="59"/>
      <c r="W39" s="73"/>
      <c r="X39" s="188"/>
      <c r="Y39" s="59"/>
      <c r="Z39" s="59"/>
      <c r="AA39" s="73"/>
    </row>
    <row r="40" spans="1:27" s="14" customFormat="1" ht="20.100000000000001" customHeight="1" x14ac:dyDescent="0.15">
      <c r="A40" s="266"/>
      <c r="B40" s="264"/>
      <c r="C40" s="56" t="s">
        <v>98</v>
      </c>
      <c r="D40" s="56">
        <v>1</v>
      </c>
      <c r="E40" s="57">
        <f t="shared" si="1"/>
        <v>14</v>
      </c>
      <c r="F40" s="57">
        <f t="shared" si="2"/>
        <v>14</v>
      </c>
      <c r="G40" s="57">
        <f t="shared" si="3"/>
        <v>4</v>
      </c>
      <c r="H40" s="58">
        <v>44265</v>
      </c>
      <c r="I40" s="59">
        <v>14</v>
      </c>
      <c r="J40" s="59">
        <v>14</v>
      </c>
      <c r="K40" s="72">
        <v>4</v>
      </c>
      <c r="L40" s="58"/>
      <c r="M40" s="59"/>
      <c r="N40" s="59"/>
      <c r="O40" s="72"/>
      <c r="P40" s="58"/>
      <c r="Q40" s="59"/>
      <c r="R40" s="59"/>
      <c r="S40" s="72"/>
      <c r="T40" s="58"/>
      <c r="U40" s="59"/>
      <c r="V40" s="59"/>
      <c r="W40" s="73"/>
      <c r="X40" s="188"/>
      <c r="Y40" s="59"/>
      <c r="Z40" s="59"/>
      <c r="AA40" s="73"/>
    </row>
    <row r="41" spans="1:27" s="14" customFormat="1" ht="20.100000000000001" customHeight="1" x14ac:dyDescent="0.15">
      <c r="A41" s="266"/>
      <c r="B41" s="56" t="s">
        <v>99</v>
      </c>
      <c r="C41" s="56" t="s">
        <v>100</v>
      </c>
      <c r="D41" s="56">
        <v>1</v>
      </c>
      <c r="E41" s="57">
        <f t="shared" si="1"/>
        <v>11</v>
      </c>
      <c r="F41" s="57">
        <f t="shared" si="2"/>
        <v>11</v>
      </c>
      <c r="G41" s="57">
        <f t="shared" si="3"/>
        <v>4</v>
      </c>
      <c r="H41" s="58">
        <v>44265</v>
      </c>
      <c r="I41" s="59">
        <v>11</v>
      </c>
      <c r="J41" s="59">
        <v>11</v>
      </c>
      <c r="K41" s="72">
        <v>4</v>
      </c>
      <c r="L41" s="58"/>
      <c r="M41" s="59"/>
      <c r="N41" s="59"/>
      <c r="O41" s="72"/>
      <c r="P41" s="58"/>
      <c r="Q41" s="59"/>
      <c r="R41" s="59"/>
      <c r="S41" s="72"/>
      <c r="T41" s="58"/>
      <c r="U41" s="59"/>
      <c r="V41" s="59"/>
      <c r="W41" s="73"/>
      <c r="X41" s="188"/>
      <c r="Y41" s="59"/>
      <c r="Z41" s="59"/>
      <c r="AA41" s="73"/>
    </row>
    <row r="42" spans="1:27" s="14" customFormat="1" ht="20.100000000000001" customHeight="1" x14ac:dyDescent="0.15">
      <c r="A42" s="266"/>
      <c r="B42" s="264" t="s">
        <v>132</v>
      </c>
      <c r="C42" s="56" t="s">
        <v>101</v>
      </c>
      <c r="D42" s="56">
        <v>1</v>
      </c>
      <c r="E42" s="57">
        <f t="shared" si="1"/>
        <v>0</v>
      </c>
      <c r="F42" s="57">
        <f t="shared" si="2"/>
        <v>0</v>
      </c>
      <c r="G42" s="57">
        <f t="shared" si="3"/>
        <v>0</v>
      </c>
      <c r="H42" s="58"/>
      <c r="I42" s="59"/>
      <c r="J42" s="59"/>
      <c r="K42" s="72"/>
      <c r="L42" s="58"/>
      <c r="M42" s="59"/>
      <c r="N42" s="59"/>
      <c r="O42" s="72"/>
      <c r="P42" s="58"/>
      <c r="Q42" s="59"/>
      <c r="R42" s="59"/>
      <c r="S42" s="72"/>
      <c r="T42" s="58"/>
      <c r="U42" s="59"/>
      <c r="V42" s="59"/>
      <c r="W42" s="73"/>
      <c r="X42" s="188"/>
      <c r="Y42" s="59"/>
      <c r="Z42" s="59"/>
      <c r="AA42" s="73"/>
    </row>
    <row r="43" spans="1:27" s="14" customFormat="1" ht="20.100000000000001" customHeight="1" x14ac:dyDescent="0.15">
      <c r="A43" s="266"/>
      <c r="B43" s="264"/>
      <c r="C43" s="56" t="s">
        <v>102</v>
      </c>
      <c r="D43" s="56">
        <v>1</v>
      </c>
      <c r="E43" s="57">
        <f t="shared" si="1"/>
        <v>0</v>
      </c>
      <c r="F43" s="57">
        <f t="shared" si="2"/>
        <v>0</v>
      </c>
      <c r="G43" s="57">
        <f t="shared" si="3"/>
        <v>0</v>
      </c>
      <c r="H43" s="58"/>
      <c r="I43" s="59"/>
      <c r="J43" s="59"/>
      <c r="K43" s="72"/>
      <c r="L43" s="58"/>
      <c r="M43" s="59"/>
      <c r="N43" s="59"/>
      <c r="O43" s="72"/>
      <c r="P43" s="58"/>
      <c r="Q43" s="59"/>
      <c r="R43" s="59"/>
      <c r="S43" s="72"/>
      <c r="T43" s="58"/>
      <c r="U43" s="59"/>
      <c r="V43" s="59"/>
      <c r="W43" s="73"/>
      <c r="X43" s="188"/>
      <c r="Y43" s="59"/>
      <c r="Z43" s="59"/>
      <c r="AA43" s="73"/>
    </row>
    <row r="44" spans="1:27" s="14" customFormat="1" ht="20.100000000000001" customHeight="1" x14ac:dyDescent="0.15">
      <c r="A44" s="266"/>
      <c r="B44" s="264"/>
      <c r="C44" s="56" t="s">
        <v>103</v>
      </c>
      <c r="D44" s="56">
        <v>1</v>
      </c>
      <c r="E44" s="57">
        <f t="shared" si="1"/>
        <v>0</v>
      </c>
      <c r="F44" s="57">
        <f t="shared" si="2"/>
        <v>0</v>
      </c>
      <c r="G44" s="57">
        <f t="shared" si="3"/>
        <v>0</v>
      </c>
      <c r="H44" s="58"/>
      <c r="I44" s="59"/>
      <c r="J44" s="59"/>
      <c r="K44" s="72"/>
      <c r="L44" s="58"/>
      <c r="M44" s="59"/>
      <c r="N44" s="59"/>
      <c r="O44" s="72"/>
      <c r="P44" s="58"/>
      <c r="Q44" s="59"/>
      <c r="R44" s="59"/>
      <c r="S44" s="72"/>
      <c r="T44" s="58"/>
      <c r="U44" s="59"/>
      <c r="V44" s="59"/>
      <c r="W44" s="73"/>
      <c r="X44" s="188"/>
      <c r="Y44" s="59"/>
      <c r="Z44" s="59"/>
      <c r="AA44" s="73"/>
    </row>
    <row r="45" spans="1:27" s="14" customFormat="1" ht="20.100000000000001" customHeight="1" x14ac:dyDescent="0.15">
      <c r="A45" s="266"/>
      <c r="B45" s="264"/>
      <c r="C45" s="56" t="s">
        <v>105</v>
      </c>
      <c r="D45" s="56">
        <v>1</v>
      </c>
      <c r="E45" s="57">
        <f t="shared" si="1"/>
        <v>0</v>
      </c>
      <c r="F45" s="57">
        <f t="shared" si="2"/>
        <v>0</v>
      </c>
      <c r="G45" s="57">
        <f t="shared" si="3"/>
        <v>0</v>
      </c>
      <c r="H45" s="58"/>
      <c r="I45" s="59"/>
      <c r="J45" s="59"/>
      <c r="K45" s="72"/>
      <c r="L45" s="58"/>
      <c r="M45" s="59"/>
      <c r="N45" s="59"/>
      <c r="O45" s="72"/>
      <c r="P45" s="58"/>
      <c r="Q45" s="59"/>
      <c r="R45" s="59"/>
      <c r="S45" s="72"/>
      <c r="T45" s="58"/>
      <c r="U45" s="59"/>
      <c r="V45" s="59"/>
      <c r="W45" s="73"/>
      <c r="X45" s="188"/>
      <c r="Y45" s="59"/>
      <c r="Z45" s="59"/>
      <c r="AA45" s="73"/>
    </row>
    <row r="46" spans="1:27" s="14" customFormat="1" ht="20.100000000000001" customHeight="1" x14ac:dyDescent="0.15">
      <c r="A46" s="266" t="s">
        <v>131</v>
      </c>
      <c r="B46" s="56" t="s">
        <v>209</v>
      </c>
      <c r="C46" s="56" t="s">
        <v>106</v>
      </c>
      <c r="D46" s="56">
        <v>1</v>
      </c>
      <c r="E46" s="57">
        <f t="shared" si="1"/>
        <v>0</v>
      </c>
      <c r="F46" s="57">
        <f t="shared" si="2"/>
        <v>0</v>
      </c>
      <c r="G46" s="57">
        <f t="shared" si="3"/>
        <v>0</v>
      </c>
      <c r="H46" s="58"/>
      <c r="I46" s="59"/>
      <c r="J46" s="59"/>
      <c r="K46" s="72"/>
      <c r="L46" s="58"/>
      <c r="M46" s="59"/>
      <c r="N46" s="59"/>
      <c r="O46" s="72"/>
      <c r="P46" s="58"/>
      <c r="Q46" s="59"/>
      <c r="R46" s="59"/>
      <c r="S46" s="72"/>
      <c r="T46" s="58"/>
      <c r="U46" s="59"/>
      <c r="V46" s="59"/>
      <c r="W46" s="73"/>
      <c r="X46" s="188"/>
      <c r="Y46" s="59"/>
      <c r="Z46" s="59"/>
      <c r="AA46" s="73"/>
    </row>
    <row r="47" spans="1:27" s="14" customFormat="1" ht="20.100000000000001" customHeight="1" x14ac:dyDescent="0.15">
      <c r="A47" s="266"/>
      <c r="B47" s="264" t="s">
        <v>104</v>
      </c>
      <c r="C47" s="56" t="s">
        <v>107</v>
      </c>
      <c r="D47" s="56"/>
      <c r="E47" s="57">
        <f t="shared" si="1"/>
        <v>0</v>
      </c>
      <c r="F47" s="57">
        <f t="shared" si="2"/>
        <v>0</v>
      </c>
      <c r="G47" s="57">
        <f t="shared" si="3"/>
        <v>0</v>
      </c>
      <c r="H47" s="58"/>
      <c r="I47" s="59"/>
      <c r="J47" s="59"/>
      <c r="K47" s="72"/>
      <c r="L47" s="58"/>
      <c r="M47" s="59"/>
      <c r="N47" s="59"/>
      <c r="O47" s="72"/>
      <c r="P47" s="58"/>
      <c r="Q47" s="59"/>
      <c r="R47" s="59"/>
      <c r="S47" s="72"/>
      <c r="T47" s="58"/>
      <c r="U47" s="59"/>
      <c r="V47" s="59"/>
      <c r="W47" s="73"/>
      <c r="X47" s="188"/>
      <c r="Y47" s="59"/>
      <c r="Z47" s="59"/>
      <c r="AA47" s="73"/>
    </row>
    <row r="48" spans="1:27" s="14" customFormat="1" ht="20.100000000000001" customHeight="1" x14ac:dyDescent="0.15">
      <c r="A48" s="266"/>
      <c r="B48" s="264"/>
      <c r="C48" s="56" t="s">
        <v>108</v>
      </c>
      <c r="D48" s="56"/>
      <c r="E48" s="57">
        <f t="shared" si="1"/>
        <v>0</v>
      </c>
      <c r="F48" s="57">
        <f t="shared" si="2"/>
        <v>0</v>
      </c>
      <c r="G48" s="57">
        <f t="shared" si="3"/>
        <v>0</v>
      </c>
      <c r="H48" s="58"/>
      <c r="I48" s="59"/>
      <c r="J48" s="59"/>
      <c r="K48" s="72"/>
      <c r="L48" s="58"/>
      <c r="M48" s="59"/>
      <c r="N48" s="59"/>
      <c r="O48" s="72"/>
      <c r="P48" s="58"/>
      <c r="Q48" s="59"/>
      <c r="R48" s="59"/>
      <c r="S48" s="72"/>
      <c r="T48" s="58"/>
      <c r="U48" s="59"/>
      <c r="V48" s="59"/>
      <c r="W48" s="73"/>
      <c r="X48" s="188"/>
      <c r="Y48" s="59"/>
      <c r="Z48" s="59"/>
      <c r="AA48" s="73"/>
    </row>
    <row r="49" spans="1:27" s="14" customFormat="1" ht="20.100000000000001" customHeight="1" x14ac:dyDescent="0.15">
      <c r="A49" s="266"/>
      <c r="B49" s="264"/>
      <c r="C49" s="56" t="s">
        <v>109</v>
      </c>
      <c r="D49" s="56">
        <v>1</v>
      </c>
      <c r="E49" s="57">
        <f t="shared" si="1"/>
        <v>12</v>
      </c>
      <c r="F49" s="57">
        <f t="shared" si="2"/>
        <v>12</v>
      </c>
      <c r="G49" s="57">
        <f t="shared" si="3"/>
        <v>1</v>
      </c>
      <c r="H49" s="58">
        <v>44264</v>
      </c>
      <c r="I49" s="59">
        <v>12</v>
      </c>
      <c r="J49" s="59">
        <v>12</v>
      </c>
      <c r="K49" s="72">
        <v>1</v>
      </c>
      <c r="L49" s="58"/>
      <c r="M49" s="59"/>
      <c r="N49" s="59"/>
      <c r="O49" s="72"/>
      <c r="P49" s="58"/>
      <c r="Q49" s="59"/>
      <c r="R49" s="59"/>
      <c r="S49" s="72"/>
      <c r="T49" s="58"/>
      <c r="U49" s="59"/>
      <c r="V49" s="59"/>
      <c r="W49" s="73"/>
      <c r="X49" s="188"/>
      <c r="Y49" s="59"/>
      <c r="Z49" s="59"/>
      <c r="AA49" s="73"/>
    </row>
    <row r="50" spans="1:27" s="14" customFormat="1" ht="20.100000000000001" customHeight="1" x14ac:dyDescent="0.15">
      <c r="A50" s="266"/>
      <c r="B50" s="264"/>
      <c r="C50" s="56" t="s">
        <v>111</v>
      </c>
      <c r="D50" s="56">
        <v>1</v>
      </c>
      <c r="E50" s="57">
        <f t="shared" si="1"/>
        <v>0</v>
      </c>
      <c r="F50" s="57">
        <f t="shared" si="2"/>
        <v>0</v>
      </c>
      <c r="G50" s="57">
        <f t="shared" si="3"/>
        <v>0</v>
      </c>
      <c r="H50" s="58"/>
      <c r="I50" s="59"/>
      <c r="J50" s="59"/>
      <c r="K50" s="72"/>
      <c r="L50" s="58"/>
      <c r="M50" s="59"/>
      <c r="N50" s="59"/>
      <c r="O50" s="72"/>
      <c r="P50" s="58"/>
      <c r="Q50" s="59"/>
      <c r="R50" s="59"/>
      <c r="S50" s="72"/>
      <c r="T50" s="58"/>
      <c r="U50" s="59"/>
      <c r="V50" s="59"/>
      <c r="W50" s="73"/>
      <c r="X50" s="188"/>
      <c r="Y50" s="59"/>
      <c r="Z50" s="59"/>
      <c r="AA50" s="73"/>
    </row>
    <row r="51" spans="1:27" s="14" customFormat="1" ht="20.100000000000001" customHeight="1" x14ac:dyDescent="0.15">
      <c r="A51" s="266"/>
      <c r="B51" s="264"/>
      <c r="C51" s="56" t="s">
        <v>112</v>
      </c>
      <c r="D51" s="56">
        <v>1</v>
      </c>
      <c r="E51" s="57">
        <f t="shared" si="1"/>
        <v>0</v>
      </c>
      <c r="F51" s="57">
        <f t="shared" si="2"/>
        <v>0</v>
      </c>
      <c r="G51" s="57">
        <f t="shared" si="3"/>
        <v>0</v>
      </c>
      <c r="H51" s="58"/>
      <c r="I51" s="59"/>
      <c r="J51" s="59"/>
      <c r="K51" s="72"/>
      <c r="L51" s="58"/>
      <c r="M51" s="59"/>
      <c r="N51" s="59"/>
      <c r="O51" s="72"/>
      <c r="P51" s="58"/>
      <c r="Q51" s="59"/>
      <c r="R51" s="59"/>
      <c r="S51" s="72"/>
      <c r="T51" s="58"/>
      <c r="U51" s="59"/>
      <c r="V51" s="59"/>
      <c r="W51" s="73"/>
      <c r="X51" s="188"/>
      <c r="Y51" s="59"/>
      <c r="Z51" s="59"/>
      <c r="AA51" s="73"/>
    </row>
    <row r="52" spans="1:27" s="14" customFormat="1" ht="20.100000000000001" customHeight="1" x14ac:dyDescent="0.15">
      <c r="A52" s="266"/>
      <c r="B52" s="264"/>
      <c r="C52" s="56" t="s">
        <v>113</v>
      </c>
      <c r="D52" s="56">
        <v>1</v>
      </c>
      <c r="E52" s="57">
        <f t="shared" si="1"/>
        <v>0</v>
      </c>
      <c r="F52" s="57">
        <f t="shared" si="2"/>
        <v>0</v>
      </c>
      <c r="G52" s="57">
        <f t="shared" si="3"/>
        <v>0</v>
      </c>
      <c r="H52" s="58"/>
      <c r="I52" s="59"/>
      <c r="J52" s="59"/>
      <c r="K52" s="72"/>
      <c r="L52" s="58"/>
      <c r="M52" s="59"/>
      <c r="N52" s="59"/>
      <c r="O52" s="72"/>
      <c r="P52" s="58"/>
      <c r="Q52" s="59"/>
      <c r="R52" s="59"/>
      <c r="S52" s="72"/>
      <c r="T52" s="58"/>
      <c r="U52" s="59"/>
      <c r="V52" s="59"/>
      <c r="W52" s="73"/>
      <c r="X52" s="188"/>
      <c r="Y52" s="59"/>
      <c r="Z52" s="59"/>
      <c r="AA52" s="73"/>
    </row>
    <row r="53" spans="1:27" s="14" customFormat="1" ht="20.100000000000001" customHeight="1" x14ac:dyDescent="0.15">
      <c r="A53" s="266"/>
      <c r="B53" s="264"/>
      <c r="C53" s="56" t="s">
        <v>114</v>
      </c>
      <c r="D53" s="56">
        <v>1</v>
      </c>
      <c r="E53" s="57">
        <f t="shared" si="1"/>
        <v>0</v>
      </c>
      <c r="F53" s="57">
        <f t="shared" si="2"/>
        <v>0</v>
      </c>
      <c r="G53" s="57">
        <f t="shared" si="3"/>
        <v>0</v>
      </c>
      <c r="H53" s="58"/>
      <c r="I53" s="59"/>
      <c r="J53" s="59"/>
      <c r="K53" s="72"/>
      <c r="L53" s="58"/>
      <c r="M53" s="59"/>
      <c r="N53" s="59"/>
      <c r="O53" s="72"/>
      <c r="P53" s="58"/>
      <c r="Q53" s="59"/>
      <c r="R53" s="59"/>
      <c r="S53" s="72"/>
      <c r="T53" s="58"/>
      <c r="U53" s="59"/>
      <c r="V53" s="59"/>
      <c r="W53" s="73"/>
      <c r="X53" s="188"/>
      <c r="Y53" s="59"/>
      <c r="Z53" s="59"/>
      <c r="AA53" s="73"/>
    </row>
    <row r="54" spans="1:27" s="14" customFormat="1" ht="20.100000000000001" customHeight="1" x14ac:dyDescent="0.15">
      <c r="A54" s="266"/>
      <c r="B54" s="56" t="s">
        <v>207</v>
      </c>
      <c r="C54" s="56" t="s">
        <v>208</v>
      </c>
      <c r="D54" s="56">
        <v>1</v>
      </c>
      <c r="E54" s="57">
        <f t="shared" si="1"/>
        <v>0</v>
      </c>
      <c r="F54" s="57">
        <f t="shared" si="2"/>
        <v>0</v>
      </c>
      <c r="G54" s="57">
        <f t="shared" si="3"/>
        <v>0</v>
      </c>
      <c r="H54" s="58"/>
      <c r="I54" s="59"/>
      <c r="J54" s="59"/>
      <c r="K54" s="72"/>
      <c r="L54" s="58"/>
      <c r="M54" s="59"/>
      <c r="N54" s="59"/>
      <c r="O54" s="72"/>
      <c r="P54" s="58"/>
      <c r="Q54" s="59"/>
      <c r="R54" s="59"/>
      <c r="S54" s="72"/>
      <c r="T54" s="58"/>
      <c r="U54" s="59"/>
      <c r="V54" s="59"/>
      <c r="W54" s="73"/>
      <c r="X54" s="188"/>
      <c r="Y54" s="59"/>
      <c r="Z54" s="59"/>
      <c r="AA54" s="73"/>
    </row>
    <row r="55" spans="1:27" s="14" customFormat="1" ht="20.100000000000001" customHeight="1" x14ac:dyDescent="0.15">
      <c r="A55" s="266" t="s">
        <v>115</v>
      </c>
      <c r="B55" s="56" t="s">
        <v>116</v>
      </c>
      <c r="C55" s="56" t="s">
        <v>117</v>
      </c>
      <c r="D55" s="56">
        <v>1</v>
      </c>
      <c r="E55" s="57">
        <f t="shared" si="1"/>
        <v>0</v>
      </c>
      <c r="F55" s="57">
        <f t="shared" si="2"/>
        <v>0</v>
      </c>
      <c r="G55" s="57">
        <f t="shared" si="3"/>
        <v>0</v>
      </c>
      <c r="H55" s="58"/>
      <c r="I55" s="59"/>
      <c r="J55" s="59"/>
      <c r="K55" s="72"/>
      <c r="L55" s="58"/>
      <c r="M55" s="59"/>
      <c r="N55" s="59"/>
      <c r="O55" s="72"/>
      <c r="P55" s="58"/>
      <c r="Q55" s="59"/>
      <c r="R55" s="59"/>
      <c r="S55" s="72"/>
      <c r="T55" s="58"/>
      <c r="U55" s="59"/>
      <c r="V55" s="59"/>
      <c r="W55" s="73"/>
      <c r="X55" s="188"/>
      <c r="Y55" s="59"/>
      <c r="Z55" s="59"/>
      <c r="AA55" s="73"/>
    </row>
    <row r="56" spans="1:27" s="14" customFormat="1" ht="20.100000000000001" customHeight="1" x14ac:dyDescent="0.15">
      <c r="A56" s="266"/>
      <c r="B56" s="264" t="s">
        <v>118</v>
      </c>
      <c r="C56" s="56" t="s">
        <v>119</v>
      </c>
      <c r="D56" s="56">
        <v>1</v>
      </c>
      <c r="E56" s="57">
        <f t="shared" si="1"/>
        <v>0</v>
      </c>
      <c r="F56" s="57">
        <f t="shared" si="2"/>
        <v>0</v>
      </c>
      <c r="G56" s="57">
        <f t="shared" si="3"/>
        <v>0</v>
      </c>
      <c r="H56" s="58"/>
      <c r="I56" s="59"/>
      <c r="J56" s="59"/>
      <c r="K56" s="72"/>
      <c r="L56" s="58"/>
      <c r="M56" s="59"/>
      <c r="N56" s="59"/>
      <c r="O56" s="72"/>
      <c r="P56" s="58"/>
      <c r="Q56" s="59"/>
      <c r="R56" s="59"/>
      <c r="S56" s="72"/>
      <c r="T56" s="58"/>
      <c r="U56" s="59"/>
      <c r="V56" s="59"/>
      <c r="W56" s="73"/>
      <c r="X56" s="188"/>
      <c r="Y56" s="59"/>
      <c r="Z56" s="59"/>
      <c r="AA56" s="73"/>
    </row>
    <row r="57" spans="1:27" s="14" customFormat="1" ht="20.100000000000001" customHeight="1" x14ac:dyDescent="0.15">
      <c r="A57" s="266"/>
      <c r="B57" s="264"/>
      <c r="C57" s="56" t="s">
        <v>120</v>
      </c>
      <c r="D57" s="56">
        <v>1</v>
      </c>
      <c r="E57" s="57">
        <f t="shared" si="1"/>
        <v>0</v>
      </c>
      <c r="F57" s="57">
        <f t="shared" si="2"/>
        <v>0</v>
      </c>
      <c r="G57" s="57">
        <f t="shared" si="3"/>
        <v>0</v>
      </c>
      <c r="H57" s="58"/>
      <c r="I57" s="59"/>
      <c r="J57" s="59"/>
      <c r="K57" s="72"/>
      <c r="L57" s="58"/>
      <c r="M57" s="59"/>
      <c r="N57" s="59"/>
      <c r="O57" s="72"/>
      <c r="P57" s="58"/>
      <c r="Q57" s="59"/>
      <c r="R57" s="59"/>
      <c r="S57" s="72"/>
      <c r="T57" s="58"/>
      <c r="U57" s="59"/>
      <c r="V57" s="59"/>
      <c r="W57" s="73"/>
      <c r="X57" s="188"/>
      <c r="Y57" s="59"/>
      <c r="Z57" s="59"/>
      <c r="AA57" s="73"/>
    </row>
    <row r="58" spans="1:27" s="14" customFormat="1" ht="20.100000000000001" customHeight="1" x14ac:dyDescent="0.15">
      <c r="A58" s="266"/>
      <c r="B58" s="264" t="s">
        <v>121</v>
      </c>
      <c r="C58" s="56" t="s">
        <v>122</v>
      </c>
      <c r="D58" s="56"/>
      <c r="E58" s="57">
        <f t="shared" si="1"/>
        <v>0</v>
      </c>
      <c r="F58" s="57">
        <f t="shared" si="2"/>
        <v>0</v>
      </c>
      <c r="G58" s="57">
        <f t="shared" si="3"/>
        <v>0</v>
      </c>
      <c r="H58" s="58"/>
      <c r="I58" s="59"/>
      <c r="J58" s="59"/>
      <c r="K58" s="72"/>
      <c r="L58" s="58"/>
      <c r="M58" s="59"/>
      <c r="N58" s="59"/>
      <c r="O58" s="72"/>
      <c r="P58" s="58"/>
      <c r="Q58" s="59"/>
      <c r="R58" s="59"/>
      <c r="S58" s="72"/>
      <c r="T58" s="58"/>
      <c r="U58" s="59"/>
      <c r="V58" s="59"/>
      <c r="W58" s="73"/>
      <c r="X58" s="188"/>
      <c r="Y58" s="59"/>
      <c r="Z58" s="59"/>
      <c r="AA58" s="73"/>
    </row>
    <row r="59" spans="1:27" s="14" customFormat="1" ht="20.100000000000001" customHeight="1" x14ac:dyDescent="0.15">
      <c r="A59" s="266"/>
      <c r="B59" s="264"/>
      <c r="C59" s="56" t="s">
        <v>123</v>
      </c>
      <c r="D59" s="56"/>
      <c r="E59" s="57">
        <f t="shared" si="1"/>
        <v>0</v>
      </c>
      <c r="F59" s="57">
        <f t="shared" si="2"/>
        <v>0</v>
      </c>
      <c r="G59" s="57">
        <f t="shared" si="3"/>
        <v>0</v>
      </c>
      <c r="H59" s="58"/>
      <c r="I59" s="59"/>
      <c r="J59" s="59"/>
      <c r="K59" s="72"/>
      <c r="L59" s="58"/>
      <c r="M59" s="59"/>
      <c r="N59" s="59"/>
      <c r="O59" s="72"/>
      <c r="P59" s="58"/>
      <c r="Q59" s="59"/>
      <c r="R59" s="59"/>
      <c r="S59" s="72"/>
      <c r="T59" s="58"/>
      <c r="U59" s="59"/>
      <c r="V59" s="59"/>
      <c r="W59" s="73"/>
      <c r="X59" s="188"/>
      <c r="Y59" s="59"/>
      <c r="Z59" s="59"/>
      <c r="AA59" s="73"/>
    </row>
    <row r="60" spans="1:27" s="14" customFormat="1" ht="20.100000000000001" customHeight="1" x14ac:dyDescent="0.15">
      <c r="A60" s="266"/>
      <c r="B60" s="264" t="s">
        <v>153</v>
      </c>
      <c r="C60" s="56" t="s">
        <v>76</v>
      </c>
      <c r="D60" s="56">
        <v>1</v>
      </c>
      <c r="E60" s="57">
        <f t="shared" si="1"/>
        <v>0</v>
      </c>
      <c r="F60" s="57">
        <f t="shared" si="2"/>
        <v>0</v>
      </c>
      <c r="G60" s="57">
        <f t="shared" si="3"/>
        <v>0</v>
      </c>
      <c r="H60" s="58"/>
      <c r="I60" s="59"/>
      <c r="J60" s="59"/>
      <c r="K60" s="72"/>
      <c r="L60" s="58"/>
      <c r="M60" s="59"/>
      <c r="N60" s="59"/>
      <c r="O60" s="72"/>
      <c r="P60" s="58"/>
      <c r="Q60" s="59"/>
      <c r="R60" s="59"/>
      <c r="S60" s="72"/>
      <c r="T60" s="58"/>
      <c r="U60" s="59"/>
      <c r="V60" s="59"/>
      <c r="W60" s="73"/>
      <c r="X60" s="188"/>
      <c r="Y60" s="59"/>
      <c r="Z60" s="59"/>
      <c r="AA60" s="73"/>
    </row>
    <row r="61" spans="1:27" s="14" customFormat="1" ht="20.100000000000001" customHeight="1" x14ac:dyDescent="0.15">
      <c r="A61" s="266"/>
      <c r="B61" s="264"/>
      <c r="C61" s="56" t="s">
        <v>148</v>
      </c>
      <c r="D61" s="56">
        <v>1</v>
      </c>
      <c r="E61" s="57">
        <f t="shared" si="1"/>
        <v>0</v>
      </c>
      <c r="F61" s="57">
        <f t="shared" si="2"/>
        <v>0</v>
      </c>
      <c r="G61" s="57">
        <f t="shared" si="3"/>
        <v>0</v>
      </c>
      <c r="H61" s="58"/>
      <c r="I61" s="59"/>
      <c r="J61" s="59"/>
      <c r="K61" s="72"/>
      <c r="L61" s="58"/>
      <c r="M61" s="59"/>
      <c r="N61" s="59"/>
      <c r="O61" s="72"/>
      <c r="P61" s="58"/>
      <c r="Q61" s="59"/>
      <c r="R61" s="59"/>
      <c r="S61" s="72"/>
      <c r="T61" s="58"/>
      <c r="U61" s="59"/>
      <c r="V61" s="59"/>
      <c r="W61" s="73"/>
      <c r="X61" s="188"/>
      <c r="Y61" s="59"/>
      <c r="Z61" s="59"/>
      <c r="AA61" s="73"/>
    </row>
    <row r="62" spans="1:27" s="14" customFormat="1" ht="20.100000000000001" customHeight="1" x14ac:dyDescent="0.15">
      <c r="A62" s="266"/>
      <c r="B62" s="56" t="s">
        <v>161</v>
      </c>
      <c r="C62" s="56" t="s">
        <v>160</v>
      </c>
      <c r="D62" s="56">
        <v>1</v>
      </c>
      <c r="E62" s="57">
        <f t="shared" si="1"/>
        <v>0</v>
      </c>
      <c r="F62" s="57">
        <f t="shared" si="2"/>
        <v>0</v>
      </c>
      <c r="G62" s="57">
        <f t="shared" si="3"/>
        <v>0</v>
      </c>
      <c r="H62" s="58"/>
      <c r="I62" s="59"/>
      <c r="J62" s="59"/>
      <c r="K62" s="72"/>
      <c r="L62" s="58"/>
      <c r="M62" s="59"/>
      <c r="N62" s="59"/>
      <c r="O62" s="72"/>
      <c r="P62" s="58"/>
      <c r="Q62" s="59"/>
      <c r="R62" s="59"/>
      <c r="S62" s="72"/>
      <c r="T62" s="58"/>
      <c r="U62" s="59"/>
      <c r="V62" s="59"/>
      <c r="W62" s="73"/>
      <c r="X62" s="188"/>
      <c r="Y62" s="59"/>
      <c r="Z62" s="59"/>
      <c r="AA62" s="73"/>
    </row>
    <row r="63" spans="1:27" s="14" customFormat="1" ht="20.100000000000001" customHeight="1" x14ac:dyDescent="0.15">
      <c r="A63" s="266"/>
      <c r="B63" s="56" t="s">
        <v>162</v>
      </c>
      <c r="C63" s="56" t="s">
        <v>110</v>
      </c>
      <c r="D63" s="56">
        <v>1</v>
      </c>
      <c r="E63" s="57">
        <f t="shared" si="1"/>
        <v>0</v>
      </c>
      <c r="F63" s="57">
        <f t="shared" si="2"/>
        <v>0</v>
      </c>
      <c r="G63" s="57">
        <f t="shared" si="3"/>
        <v>0</v>
      </c>
      <c r="H63" s="58"/>
      <c r="I63" s="59"/>
      <c r="J63" s="59"/>
      <c r="K63" s="72"/>
      <c r="L63" s="58"/>
      <c r="M63" s="59"/>
      <c r="N63" s="59"/>
      <c r="O63" s="72"/>
      <c r="P63" s="58"/>
      <c r="Q63" s="59"/>
      <c r="R63" s="59"/>
      <c r="S63" s="72"/>
      <c r="T63" s="58"/>
      <c r="U63" s="59"/>
      <c r="V63" s="59"/>
      <c r="W63" s="73"/>
      <c r="X63" s="188"/>
      <c r="Y63" s="59"/>
      <c r="Z63" s="59"/>
      <c r="AA63" s="73"/>
    </row>
    <row r="64" spans="1:27" s="14" customFormat="1" ht="20.100000000000001" customHeight="1" x14ac:dyDescent="0.15">
      <c r="A64" s="266" t="s">
        <v>124</v>
      </c>
      <c r="B64" s="264" t="s">
        <v>125</v>
      </c>
      <c r="C64" s="56" t="s">
        <v>126</v>
      </c>
      <c r="D64" s="56">
        <v>1</v>
      </c>
      <c r="E64" s="57">
        <f t="shared" si="1"/>
        <v>0</v>
      </c>
      <c r="F64" s="57">
        <f t="shared" si="2"/>
        <v>0</v>
      </c>
      <c r="G64" s="57">
        <f t="shared" si="3"/>
        <v>0</v>
      </c>
      <c r="H64" s="58"/>
      <c r="I64" s="59"/>
      <c r="J64" s="59"/>
      <c r="K64" s="72"/>
      <c r="L64" s="58"/>
      <c r="M64" s="59"/>
      <c r="N64" s="59"/>
      <c r="O64" s="72"/>
      <c r="P64" s="58"/>
      <c r="Q64" s="59"/>
      <c r="R64" s="59"/>
      <c r="S64" s="72"/>
      <c r="T64" s="58"/>
      <c r="U64" s="59"/>
      <c r="V64" s="59"/>
      <c r="W64" s="73"/>
      <c r="X64" s="188"/>
      <c r="Y64" s="59"/>
      <c r="Z64" s="59"/>
      <c r="AA64" s="73"/>
    </row>
    <row r="65" spans="1:27" s="14" customFormat="1" ht="21" customHeight="1" x14ac:dyDescent="0.15">
      <c r="A65" s="266"/>
      <c r="B65" s="264"/>
      <c r="C65" s="56" t="s">
        <v>127</v>
      </c>
      <c r="D65" s="56">
        <v>1</v>
      </c>
      <c r="E65" s="57">
        <f t="shared" si="1"/>
        <v>0</v>
      </c>
      <c r="F65" s="57">
        <f t="shared" si="2"/>
        <v>0</v>
      </c>
      <c r="G65" s="57">
        <f t="shared" si="3"/>
        <v>0</v>
      </c>
      <c r="H65" s="58"/>
      <c r="I65" s="59"/>
      <c r="J65" s="59"/>
      <c r="K65" s="72"/>
      <c r="L65" s="58"/>
      <c r="M65" s="59"/>
      <c r="N65" s="59"/>
      <c r="O65" s="72"/>
      <c r="P65" s="58"/>
      <c r="Q65" s="59"/>
      <c r="R65" s="59"/>
      <c r="S65" s="72"/>
      <c r="T65" s="58"/>
      <c r="U65" s="59"/>
      <c r="V65" s="59"/>
      <c r="W65" s="73"/>
      <c r="X65" s="188"/>
      <c r="Y65" s="59"/>
      <c r="Z65" s="59"/>
      <c r="AA65" s="73"/>
    </row>
    <row r="66" spans="1:27" s="14" customFormat="1" ht="20.100000000000001" customHeight="1" thickBot="1" x14ac:dyDescent="0.2">
      <c r="A66" s="62" t="s">
        <v>128</v>
      </c>
      <c r="B66" s="63" t="s">
        <v>129</v>
      </c>
      <c r="C66" s="63" t="s">
        <v>130</v>
      </c>
      <c r="D66" s="63"/>
      <c r="E66" s="64">
        <f>SUM(I66,M66,Q66,U66)</f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74"/>
      <c r="L66" s="65"/>
      <c r="M66" s="66"/>
      <c r="N66" s="66"/>
      <c r="O66" s="74"/>
      <c r="P66" s="65"/>
      <c r="Q66" s="66"/>
      <c r="R66" s="66"/>
      <c r="S66" s="74"/>
      <c r="T66" s="65"/>
      <c r="U66" s="66"/>
      <c r="V66" s="66"/>
      <c r="W66" s="75"/>
      <c r="X66" s="189"/>
      <c r="Y66" s="66"/>
      <c r="Z66" s="66"/>
      <c r="AA66" s="75"/>
    </row>
  </sheetData>
  <mergeCells count="35">
    <mergeCell ref="A1:Z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X3:AA3"/>
    <mergeCell ref="T3:W3"/>
    <mergeCell ref="H2:W2"/>
    <mergeCell ref="A6:A24"/>
    <mergeCell ref="B6:B7"/>
    <mergeCell ref="B8:B12"/>
    <mergeCell ref="B13:B15"/>
    <mergeCell ref="B16:B22"/>
    <mergeCell ref="A25:A45"/>
    <mergeCell ref="B25:B26"/>
    <mergeCell ref="B27:B34"/>
    <mergeCell ref="B35:B36"/>
    <mergeCell ref="B37:B38"/>
    <mergeCell ref="B39:B40"/>
    <mergeCell ref="B42:B45"/>
    <mergeCell ref="A64:A65"/>
    <mergeCell ref="B64:B65"/>
    <mergeCell ref="A46:A54"/>
    <mergeCell ref="B47:B53"/>
    <mergeCell ref="A55:A63"/>
    <mergeCell ref="B56:B57"/>
    <mergeCell ref="B58:B59"/>
    <mergeCell ref="B60:B61"/>
  </mergeCells>
  <phoneticPr fontId="8" type="noConversion"/>
  <pageMargins left="0.17" right="0.17" top="0.77" bottom="0.57999999999999996" header="0.45" footer="0.3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V32"/>
  <sheetViews>
    <sheetView zoomScale="112" zoomScaleNormal="112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V1"/>
    </sheetView>
  </sheetViews>
  <sheetFormatPr defaultRowHeight="13.5" x14ac:dyDescent="0.15"/>
  <cols>
    <col min="1" max="1" width="6" customWidth="1"/>
    <col min="2" max="2" width="5.21875" customWidth="1"/>
    <col min="3" max="3" width="6.33203125" customWidth="1"/>
    <col min="4" max="4" width="5" customWidth="1"/>
    <col min="5" max="7" width="6.6640625" customWidth="1"/>
    <col min="8" max="8" width="5.77734375" customWidth="1"/>
    <col min="9" max="10" width="6.33203125" customWidth="1"/>
    <col min="11" max="11" width="5.77734375" customWidth="1"/>
    <col min="12" max="13" width="6.33203125" customWidth="1"/>
    <col min="14" max="14" width="5.77734375" customWidth="1"/>
    <col min="15" max="16" width="6.33203125" customWidth="1"/>
    <col min="17" max="22" width="3.77734375" customWidth="1"/>
  </cols>
  <sheetData>
    <row r="1" spans="1:22" ht="30.75" customHeight="1" thickBot="1" x14ac:dyDescent="0.2">
      <c r="A1" s="269" t="s">
        <v>49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1:22" ht="18" customHeight="1" x14ac:dyDescent="0.15">
      <c r="A2" s="278" t="s">
        <v>133</v>
      </c>
      <c r="B2" s="281" t="s">
        <v>134</v>
      </c>
      <c r="C2" s="281" t="s">
        <v>139</v>
      </c>
      <c r="D2" s="281" t="s">
        <v>140</v>
      </c>
      <c r="E2" s="281" t="s">
        <v>141</v>
      </c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 t="s">
        <v>142</v>
      </c>
      <c r="R2" s="281"/>
      <c r="S2" s="281"/>
      <c r="T2" s="281"/>
      <c r="U2" s="281"/>
      <c r="V2" s="284"/>
    </row>
    <row r="3" spans="1:22" ht="18" customHeight="1" x14ac:dyDescent="0.15">
      <c r="A3" s="279"/>
      <c r="B3" s="282"/>
      <c r="C3" s="282"/>
      <c r="D3" s="282"/>
      <c r="E3" s="282" t="s">
        <v>138</v>
      </c>
      <c r="F3" s="282"/>
      <c r="G3" s="282"/>
      <c r="H3" s="282" t="s">
        <v>166</v>
      </c>
      <c r="I3" s="282"/>
      <c r="J3" s="282"/>
      <c r="K3" s="282" t="s">
        <v>135</v>
      </c>
      <c r="L3" s="282"/>
      <c r="M3" s="282"/>
      <c r="N3" s="282" t="s">
        <v>136</v>
      </c>
      <c r="O3" s="282"/>
      <c r="P3" s="282"/>
      <c r="Q3" s="288" t="s">
        <v>138</v>
      </c>
      <c r="R3" s="288"/>
      <c r="S3" s="285" t="s">
        <v>137</v>
      </c>
      <c r="T3" s="285"/>
      <c r="U3" s="286" t="s">
        <v>221</v>
      </c>
      <c r="V3" s="287"/>
    </row>
    <row r="4" spans="1:22" ht="18" customHeight="1" thickBot="1" x14ac:dyDescent="0.2">
      <c r="A4" s="280"/>
      <c r="B4" s="283"/>
      <c r="C4" s="283"/>
      <c r="D4" s="283"/>
      <c r="E4" s="83" t="s">
        <v>52</v>
      </c>
      <c r="F4" s="83" t="s">
        <v>53</v>
      </c>
      <c r="G4" s="83" t="s">
        <v>187</v>
      </c>
      <c r="H4" s="83" t="s">
        <v>52</v>
      </c>
      <c r="I4" s="83" t="s">
        <v>53</v>
      </c>
      <c r="J4" s="83" t="s">
        <v>187</v>
      </c>
      <c r="K4" s="83" t="s">
        <v>52</v>
      </c>
      <c r="L4" s="83" t="s">
        <v>53</v>
      </c>
      <c r="M4" s="83" t="s">
        <v>187</v>
      </c>
      <c r="N4" s="83" t="s">
        <v>52</v>
      </c>
      <c r="O4" s="83" t="s">
        <v>53</v>
      </c>
      <c r="P4" s="83" t="s">
        <v>187</v>
      </c>
      <c r="Q4" s="84" t="s">
        <v>220</v>
      </c>
      <c r="R4" s="84" t="s">
        <v>222</v>
      </c>
      <c r="S4" s="85" t="s">
        <v>218</v>
      </c>
      <c r="T4" s="86" t="s">
        <v>219</v>
      </c>
      <c r="U4" s="86" t="s">
        <v>220</v>
      </c>
      <c r="V4" s="87" t="s">
        <v>219</v>
      </c>
    </row>
    <row r="5" spans="1:22" ht="20.25" customHeight="1" thickTop="1" thickBot="1" x14ac:dyDescent="0.2">
      <c r="A5" s="291" t="s">
        <v>159</v>
      </c>
      <c r="B5" s="292"/>
      <c r="C5" s="292"/>
      <c r="D5" s="292"/>
      <c r="E5" s="129">
        <f>SUM(H5+K5+N5)</f>
        <v>93</v>
      </c>
      <c r="F5" s="129">
        <f>SUM(I5+L5+O5)</f>
        <v>93</v>
      </c>
      <c r="G5" s="129">
        <f>SUM(J5+M5+P5)</f>
        <v>433</v>
      </c>
      <c r="H5" s="129">
        <f t="shared" ref="H5:P5" si="0">SUM(H6:H28)</f>
        <v>33</v>
      </c>
      <c r="I5" s="129">
        <f t="shared" si="0"/>
        <v>33</v>
      </c>
      <c r="J5" s="129">
        <f t="shared" si="0"/>
        <v>241</v>
      </c>
      <c r="K5" s="129">
        <f t="shared" si="0"/>
        <v>33</v>
      </c>
      <c r="L5" s="129">
        <f t="shared" si="0"/>
        <v>33</v>
      </c>
      <c r="M5" s="129">
        <f t="shared" si="0"/>
        <v>165</v>
      </c>
      <c r="N5" s="129">
        <f t="shared" si="0"/>
        <v>27</v>
      </c>
      <c r="O5" s="129">
        <f t="shared" si="0"/>
        <v>27</v>
      </c>
      <c r="P5" s="129">
        <f t="shared" si="0"/>
        <v>27</v>
      </c>
      <c r="Q5" s="130">
        <f>SUM(S5+U5)</f>
        <v>10</v>
      </c>
      <c r="R5" s="130">
        <f>SUM(T5+V5)</f>
        <v>1</v>
      </c>
      <c r="S5" s="130">
        <f>SUM(S6:S28)</f>
        <v>0</v>
      </c>
      <c r="T5" s="130">
        <f>SUM(T6:T28)</f>
        <v>0</v>
      </c>
      <c r="U5" s="130">
        <f>SUM(U6:U28)</f>
        <v>10</v>
      </c>
      <c r="V5" s="131">
        <f>SUM(V6:V28)</f>
        <v>1</v>
      </c>
    </row>
    <row r="6" spans="1:22" ht="18" customHeight="1" x14ac:dyDescent="0.15">
      <c r="A6" s="293" t="s">
        <v>143</v>
      </c>
      <c r="B6" s="95" t="s">
        <v>144</v>
      </c>
      <c r="C6" s="95" t="s">
        <v>145</v>
      </c>
      <c r="D6" s="132"/>
      <c r="E6" s="133">
        <f>H6+K6+N6</f>
        <v>0</v>
      </c>
      <c r="F6" s="133">
        <f>I6+L6+O6</f>
        <v>0</v>
      </c>
      <c r="G6" s="133">
        <f>J6+M6+P6</f>
        <v>0</v>
      </c>
      <c r="H6" s="133"/>
      <c r="I6" s="133"/>
      <c r="J6" s="133"/>
      <c r="K6" s="133"/>
      <c r="L6" s="133"/>
      <c r="M6" s="133"/>
      <c r="N6" s="133"/>
      <c r="O6" s="133"/>
      <c r="P6" s="133"/>
      <c r="Q6" s="134">
        <f>SUM(S6+U6)</f>
        <v>0</v>
      </c>
      <c r="R6" s="134">
        <f>SUM(T6+V6)</f>
        <v>0</v>
      </c>
      <c r="S6" s="134"/>
      <c r="T6" s="134"/>
      <c r="U6" s="134"/>
      <c r="V6" s="135"/>
    </row>
    <row r="7" spans="1:22" ht="18" customHeight="1" x14ac:dyDescent="0.15">
      <c r="A7" s="294"/>
      <c r="B7" s="282" t="s">
        <v>146</v>
      </c>
      <c r="C7" s="283" t="s">
        <v>214</v>
      </c>
      <c r="D7" s="78"/>
      <c r="E7" s="76">
        <f t="shared" ref="E7:E14" si="1">H7+K7+N7</f>
        <v>0</v>
      </c>
      <c r="F7" s="76">
        <f t="shared" ref="F7:F17" si="2">I7+L7+O7</f>
        <v>0</v>
      </c>
      <c r="G7" s="76">
        <f>J7+M7+P7</f>
        <v>0</v>
      </c>
      <c r="H7" s="76"/>
      <c r="I7" s="76"/>
      <c r="J7" s="76"/>
      <c r="K7" s="76"/>
      <c r="L7" s="76"/>
      <c r="M7" s="76"/>
      <c r="N7" s="76"/>
      <c r="O7" s="76"/>
      <c r="P7" s="76"/>
      <c r="Q7" s="88">
        <f t="shared" ref="Q7:Q26" si="3">SUM(S7+U7)</f>
        <v>0</v>
      </c>
      <c r="R7" s="88">
        <f t="shared" ref="R7:R26" si="4">SUM(T7+V7)</f>
        <v>0</v>
      </c>
      <c r="S7" s="88"/>
      <c r="T7" s="88"/>
      <c r="U7" s="88"/>
      <c r="V7" s="89"/>
    </row>
    <row r="8" spans="1:22" ht="18" customHeight="1" x14ac:dyDescent="0.15">
      <c r="A8" s="294"/>
      <c r="B8" s="282"/>
      <c r="C8" s="295"/>
      <c r="D8" s="78"/>
      <c r="E8" s="76">
        <f t="shared" ref="E8" si="5">H8+K8+N8</f>
        <v>0</v>
      </c>
      <c r="F8" s="76">
        <f t="shared" ref="F8" si="6">I8+L8+O8</f>
        <v>0</v>
      </c>
      <c r="G8" s="76">
        <f>J8+M8+P8</f>
        <v>0</v>
      </c>
      <c r="H8" s="76"/>
      <c r="I8" s="76"/>
      <c r="J8" s="76"/>
      <c r="K8" s="76"/>
      <c r="L8" s="76"/>
      <c r="M8" s="76"/>
      <c r="N8" s="76"/>
      <c r="O8" s="76"/>
      <c r="P8" s="76"/>
      <c r="Q8" s="88">
        <f t="shared" ref="Q8" si="7">SUM(S8+U8)</f>
        <v>0</v>
      </c>
      <c r="R8" s="88">
        <f t="shared" ref="R8" si="8">SUM(T8+V8)</f>
        <v>0</v>
      </c>
      <c r="S8" s="88"/>
      <c r="T8" s="88"/>
      <c r="U8" s="88"/>
      <c r="V8" s="89"/>
    </row>
    <row r="9" spans="1:22" ht="18" customHeight="1" x14ac:dyDescent="0.15">
      <c r="A9" s="294"/>
      <c r="B9" s="282"/>
      <c r="C9" s="283" t="s">
        <v>147</v>
      </c>
      <c r="D9" s="79"/>
      <c r="E9" s="76">
        <f t="shared" ref="E9" si="9">H9+K9+N9</f>
        <v>0</v>
      </c>
      <c r="F9" s="76">
        <f t="shared" ref="F9" si="10">I9+L9+O9</f>
        <v>0</v>
      </c>
      <c r="G9" s="76">
        <f>J9+M9+P9</f>
        <v>0</v>
      </c>
      <c r="H9" s="76"/>
      <c r="I9" s="76"/>
      <c r="J9" s="76"/>
      <c r="K9" s="76"/>
      <c r="L9" s="76"/>
      <c r="M9" s="76"/>
      <c r="N9" s="76"/>
      <c r="O9" s="76"/>
      <c r="P9" s="76"/>
      <c r="Q9" s="88">
        <f t="shared" si="3"/>
        <v>0</v>
      </c>
      <c r="R9" s="88">
        <f t="shared" si="4"/>
        <v>0</v>
      </c>
      <c r="S9" s="88"/>
      <c r="T9" s="88"/>
      <c r="U9" s="88"/>
      <c r="V9" s="89"/>
    </row>
    <row r="10" spans="1:22" ht="18" customHeight="1" x14ac:dyDescent="0.15">
      <c r="A10" s="294"/>
      <c r="B10" s="282"/>
      <c r="C10" s="295"/>
      <c r="D10" s="79"/>
      <c r="E10" s="76">
        <f t="shared" ref="E10" si="11">H10+K10+N10</f>
        <v>0</v>
      </c>
      <c r="F10" s="76">
        <f t="shared" ref="F10" si="12">I10+L10+O10</f>
        <v>0</v>
      </c>
      <c r="G10" s="76">
        <f>J10+M10+P10</f>
        <v>0</v>
      </c>
      <c r="H10" s="76"/>
      <c r="I10" s="76"/>
      <c r="J10" s="76"/>
      <c r="K10" s="76"/>
      <c r="L10" s="76"/>
      <c r="M10" s="76"/>
      <c r="N10" s="76"/>
      <c r="O10" s="76"/>
      <c r="P10" s="76"/>
      <c r="Q10" s="88">
        <f t="shared" ref="Q10" si="13">SUM(S10+U10)</f>
        <v>0</v>
      </c>
      <c r="R10" s="88">
        <f t="shared" ref="R10" si="14">SUM(T10+V10)</f>
        <v>0</v>
      </c>
      <c r="S10" s="88"/>
      <c r="T10" s="88"/>
      <c r="U10" s="88"/>
      <c r="V10" s="89"/>
    </row>
    <row r="11" spans="1:22" ht="18" customHeight="1" x14ac:dyDescent="0.15">
      <c r="A11" s="294"/>
      <c r="B11" s="282"/>
      <c r="C11" s="77" t="s">
        <v>148</v>
      </c>
      <c r="D11" s="78"/>
      <c r="E11" s="76">
        <f t="shared" si="1"/>
        <v>0</v>
      </c>
      <c r="F11" s="76">
        <f t="shared" si="2"/>
        <v>0</v>
      </c>
      <c r="G11" s="76">
        <f>J11+M11+P11</f>
        <v>0</v>
      </c>
      <c r="H11" s="76"/>
      <c r="I11" s="76"/>
      <c r="J11" s="76"/>
      <c r="K11" s="76"/>
      <c r="L11" s="76"/>
      <c r="M11" s="76"/>
      <c r="N11" s="76"/>
      <c r="O11" s="76"/>
      <c r="P11" s="76"/>
      <c r="Q11" s="88">
        <f t="shared" si="3"/>
        <v>0</v>
      </c>
      <c r="R11" s="88">
        <f t="shared" si="4"/>
        <v>0</v>
      </c>
      <c r="S11" s="88"/>
      <c r="T11" s="88"/>
      <c r="U11" s="88"/>
      <c r="V11" s="89"/>
    </row>
    <row r="12" spans="1:22" ht="18" customHeight="1" x14ac:dyDescent="0.15">
      <c r="A12" s="294"/>
      <c r="B12" s="282"/>
      <c r="C12" s="77" t="s">
        <v>193</v>
      </c>
      <c r="D12" s="78">
        <v>44272</v>
      </c>
      <c r="E12" s="76">
        <f t="shared" ref="E12:E13" si="15">H12+K12+N12</f>
        <v>93</v>
      </c>
      <c r="F12" s="76">
        <f t="shared" ref="F12:F13" si="16">I12+L12+O12</f>
        <v>93</v>
      </c>
      <c r="G12" s="76">
        <f t="shared" ref="G12:G26" si="17">J12+M12+P12</f>
        <v>433</v>
      </c>
      <c r="H12" s="76">
        <v>33</v>
      </c>
      <c r="I12" s="76">
        <v>33</v>
      </c>
      <c r="J12" s="76">
        <v>241</v>
      </c>
      <c r="K12" s="76">
        <v>33</v>
      </c>
      <c r="L12" s="76">
        <v>33</v>
      </c>
      <c r="M12" s="76">
        <v>165</v>
      </c>
      <c r="N12" s="76">
        <v>27</v>
      </c>
      <c r="O12" s="76">
        <v>27</v>
      </c>
      <c r="P12" s="76">
        <v>27</v>
      </c>
      <c r="Q12" s="88">
        <f t="shared" si="3"/>
        <v>10</v>
      </c>
      <c r="R12" s="88">
        <f t="shared" si="4"/>
        <v>1</v>
      </c>
      <c r="S12" s="88"/>
      <c r="T12" s="88"/>
      <c r="U12" s="88">
        <v>10</v>
      </c>
      <c r="V12" s="89">
        <v>1</v>
      </c>
    </row>
    <row r="13" spans="1:22" ht="18" customHeight="1" x14ac:dyDescent="0.15">
      <c r="A13" s="294"/>
      <c r="B13" s="282"/>
      <c r="C13" s="77" t="s">
        <v>194</v>
      </c>
      <c r="D13" s="78"/>
      <c r="E13" s="76">
        <f t="shared" si="15"/>
        <v>0</v>
      </c>
      <c r="F13" s="76">
        <f t="shared" si="16"/>
        <v>0</v>
      </c>
      <c r="G13" s="76">
        <f t="shared" si="17"/>
        <v>0</v>
      </c>
      <c r="H13" s="76"/>
      <c r="I13" s="76"/>
      <c r="J13" s="76"/>
      <c r="K13" s="76"/>
      <c r="L13" s="76"/>
      <c r="M13" s="76"/>
      <c r="N13" s="76"/>
      <c r="O13" s="76"/>
      <c r="P13" s="76"/>
      <c r="Q13" s="88">
        <f t="shared" ref="Q13:Q19" si="18">SUM(S13+U13)</f>
        <v>0</v>
      </c>
      <c r="R13" s="88">
        <f t="shared" ref="R13:R19" si="19">SUM(T13+V13)</f>
        <v>0</v>
      </c>
      <c r="S13" s="88"/>
      <c r="T13" s="88"/>
      <c r="U13" s="88"/>
      <c r="V13" s="89"/>
    </row>
    <row r="14" spans="1:22" ht="18" customHeight="1" x14ac:dyDescent="0.15">
      <c r="A14" s="294"/>
      <c r="B14" s="282"/>
      <c r="C14" s="77" t="s">
        <v>149</v>
      </c>
      <c r="D14" s="78"/>
      <c r="E14" s="76">
        <f t="shared" si="1"/>
        <v>0</v>
      </c>
      <c r="F14" s="76">
        <f t="shared" si="2"/>
        <v>0</v>
      </c>
      <c r="G14" s="76">
        <f t="shared" si="17"/>
        <v>0</v>
      </c>
      <c r="H14" s="76"/>
      <c r="I14" s="76"/>
      <c r="J14" s="76"/>
      <c r="K14" s="76"/>
      <c r="L14" s="76"/>
      <c r="M14" s="76"/>
      <c r="N14" s="76"/>
      <c r="O14" s="76"/>
      <c r="P14" s="76"/>
      <c r="Q14" s="88">
        <f t="shared" si="18"/>
        <v>0</v>
      </c>
      <c r="R14" s="88">
        <f t="shared" si="19"/>
        <v>0</v>
      </c>
      <c r="S14" s="88"/>
      <c r="T14" s="88"/>
      <c r="U14" s="88"/>
      <c r="V14" s="89"/>
    </row>
    <row r="15" spans="1:22" ht="18" customHeight="1" x14ac:dyDescent="0.15">
      <c r="A15" s="294"/>
      <c r="B15" s="282" t="s">
        <v>150</v>
      </c>
      <c r="C15" s="80" t="s">
        <v>167</v>
      </c>
      <c r="D15" s="78"/>
      <c r="E15" s="76">
        <f t="shared" ref="E15:E28" si="20">H15+K15+N15</f>
        <v>0</v>
      </c>
      <c r="F15" s="76">
        <f t="shared" si="2"/>
        <v>0</v>
      </c>
      <c r="G15" s="76">
        <f t="shared" si="17"/>
        <v>0</v>
      </c>
      <c r="H15" s="76"/>
      <c r="I15" s="76"/>
      <c r="J15" s="76"/>
      <c r="K15" s="76"/>
      <c r="L15" s="76"/>
      <c r="M15" s="76"/>
      <c r="N15" s="76"/>
      <c r="O15" s="76"/>
      <c r="P15" s="76"/>
      <c r="Q15" s="88">
        <f t="shared" si="18"/>
        <v>0</v>
      </c>
      <c r="R15" s="88">
        <f t="shared" si="19"/>
        <v>0</v>
      </c>
      <c r="S15" s="88"/>
      <c r="T15" s="88"/>
      <c r="U15" s="88"/>
      <c r="V15" s="89"/>
    </row>
    <row r="16" spans="1:22" ht="18" customHeight="1" x14ac:dyDescent="0.15">
      <c r="A16" s="294"/>
      <c r="B16" s="282"/>
      <c r="C16" s="80" t="s">
        <v>192</v>
      </c>
      <c r="D16" s="78"/>
      <c r="E16" s="76">
        <f t="shared" ref="E16" si="21">H16+K16+N16</f>
        <v>0</v>
      </c>
      <c r="F16" s="76">
        <f t="shared" ref="F16" si="22">I16+L16+O16</f>
        <v>0</v>
      </c>
      <c r="G16" s="76">
        <f t="shared" si="17"/>
        <v>0</v>
      </c>
      <c r="H16" s="76"/>
      <c r="I16" s="76"/>
      <c r="J16" s="76"/>
      <c r="K16" s="76"/>
      <c r="L16" s="76"/>
      <c r="M16" s="76"/>
      <c r="N16" s="76"/>
      <c r="O16" s="76"/>
      <c r="P16" s="76"/>
      <c r="Q16" s="88">
        <f t="shared" si="18"/>
        <v>0</v>
      </c>
      <c r="R16" s="88">
        <f t="shared" si="19"/>
        <v>0</v>
      </c>
      <c r="S16" s="88"/>
      <c r="T16" s="88"/>
      <c r="U16" s="88"/>
      <c r="V16" s="89"/>
    </row>
    <row r="17" spans="1:22" ht="18" customHeight="1" x14ac:dyDescent="0.15">
      <c r="A17" s="294"/>
      <c r="B17" s="282" t="s">
        <v>151</v>
      </c>
      <c r="C17" s="77" t="s">
        <v>168</v>
      </c>
      <c r="D17" s="78"/>
      <c r="E17" s="76">
        <f t="shared" si="20"/>
        <v>0</v>
      </c>
      <c r="F17" s="76">
        <f t="shared" si="2"/>
        <v>0</v>
      </c>
      <c r="G17" s="76">
        <f t="shared" si="17"/>
        <v>0</v>
      </c>
      <c r="H17" s="76"/>
      <c r="I17" s="76"/>
      <c r="J17" s="76"/>
      <c r="K17" s="76"/>
      <c r="L17" s="76"/>
      <c r="M17" s="76"/>
      <c r="N17" s="76"/>
      <c r="O17" s="76"/>
      <c r="P17" s="76"/>
      <c r="Q17" s="88">
        <f t="shared" ref="Q17" si="23">SUM(S17+U17)</f>
        <v>0</v>
      </c>
      <c r="R17" s="88">
        <f t="shared" ref="R17" si="24">SUM(T17+V17)</f>
        <v>0</v>
      </c>
      <c r="S17" s="88"/>
      <c r="T17" s="88"/>
      <c r="U17" s="88"/>
      <c r="V17" s="89"/>
    </row>
    <row r="18" spans="1:22" ht="18" customHeight="1" x14ac:dyDescent="0.15">
      <c r="A18" s="294"/>
      <c r="B18" s="282"/>
      <c r="C18" s="283" t="s">
        <v>215</v>
      </c>
      <c r="D18" s="78"/>
      <c r="E18" s="76">
        <f>SUM(H18,K18,N18)</f>
        <v>0</v>
      </c>
      <c r="F18" s="76">
        <f t="shared" ref="F18:G18" si="25">SUM(I18,L18,O18)</f>
        <v>0</v>
      </c>
      <c r="G18" s="76">
        <f t="shared" si="25"/>
        <v>0</v>
      </c>
      <c r="H18" s="76"/>
      <c r="I18" s="76"/>
      <c r="J18" s="76"/>
      <c r="K18" s="76"/>
      <c r="L18" s="76"/>
      <c r="M18" s="76"/>
      <c r="N18" s="76"/>
      <c r="O18" s="76"/>
      <c r="P18" s="76"/>
      <c r="Q18" s="88">
        <f>SUM(S18,U18)</f>
        <v>0</v>
      </c>
      <c r="R18" s="88">
        <f>SUM(T18,V18)</f>
        <v>0</v>
      </c>
      <c r="S18" s="88"/>
      <c r="T18" s="88"/>
      <c r="U18" s="88"/>
      <c r="V18" s="89"/>
    </row>
    <row r="19" spans="1:22" ht="18" customHeight="1" x14ac:dyDescent="0.15">
      <c r="A19" s="294"/>
      <c r="B19" s="282"/>
      <c r="C19" s="295"/>
      <c r="D19" s="78"/>
      <c r="E19" s="76">
        <f t="shared" ref="E19" si="26">H19+K19+N19</f>
        <v>0</v>
      </c>
      <c r="F19" s="76">
        <f t="shared" ref="F19" si="27">I19+L19+O19</f>
        <v>0</v>
      </c>
      <c r="G19" s="76">
        <f t="shared" si="17"/>
        <v>0</v>
      </c>
      <c r="H19" s="76"/>
      <c r="I19" s="76"/>
      <c r="J19" s="76"/>
      <c r="K19" s="76"/>
      <c r="L19" s="76"/>
      <c r="M19" s="76"/>
      <c r="N19" s="76"/>
      <c r="O19" s="76"/>
      <c r="P19" s="76"/>
      <c r="Q19" s="88">
        <f t="shared" si="18"/>
        <v>0</v>
      </c>
      <c r="R19" s="88">
        <f t="shared" si="19"/>
        <v>0</v>
      </c>
      <c r="S19" s="88"/>
      <c r="T19" s="88"/>
      <c r="U19" s="88"/>
      <c r="V19" s="89"/>
    </row>
    <row r="20" spans="1:22" ht="18" customHeight="1" x14ac:dyDescent="0.15">
      <c r="A20" s="294" t="s">
        <v>152</v>
      </c>
      <c r="B20" s="282" t="s">
        <v>153</v>
      </c>
      <c r="C20" s="283" t="s">
        <v>154</v>
      </c>
      <c r="D20" s="78"/>
      <c r="E20" s="76">
        <f t="shared" si="20"/>
        <v>0</v>
      </c>
      <c r="F20" s="76">
        <f t="shared" ref="F20:G28" si="28">I20+L20+O20</f>
        <v>0</v>
      </c>
      <c r="G20" s="76">
        <f t="shared" si="17"/>
        <v>0</v>
      </c>
      <c r="H20" s="76"/>
      <c r="I20" s="76"/>
      <c r="J20" s="76"/>
      <c r="K20" s="76"/>
      <c r="L20" s="76"/>
      <c r="M20" s="76"/>
      <c r="N20" s="76"/>
      <c r="O20" s="76"/>
      <c r="P20" s="76"/>
      <c r="Q20" s="88">
        <f t="shared" si="3"/>
        <v>0</v>
      </c>
      <c r="R20" s="88">
        <f t="shared" si="4"/>
        <v>0</v>
      </c>
      <c r="S20" s="88"/>
      <c r="T20" s="88"/>
      <c r="U20" s="88"/>
      <c r="V20" s="89"/>
    </row>
    <row r="21" spans="1:22" ht="18" customHeight="1" x14ac:dyDescent="0.15">
      <c r="A21" s="294"/>
      <c r="B21" s="282"/>
      <c r="C21" s="295"/>
      <c r="D21" s="78"/>
      <c r="E21" s="76">
        <f t="shared" ref="E21" si="29">H21+K21+N21</f>
        <v>0</v>
      </c>
      <c r="F21" s="76">
        <f t="shared" ref="F21" si="30">I21+L21+O21</f>
        <v>0</v>
      </c>
      <c r="G21" s="76">
        <f t="shared" ref="G21" si="31">J21+M21+P21</f>
        <v>0</v>
      </c>
      <c r="H21" s="76"/>
      <c r="I21" s="76"/>
      <c r="J21" s="76"/>
      <c r="K21" s="76"/>
      <c r="L21" s="76"/>
      <c r="M21" s="76"/>
      <c r="N21" s="76"/>
      <c r="O21" s="76"/>
      <c r="P21" s="76"/>
      <c r="Q21" s="88">
        <f t="shared" ref="Q21" si="32">SUM(S21+U21)</f>
        <v>0</v>
      </c>
      <c r="R21" s="88">
        <f t="shared" ref="R21" si="33">SUM(T21+V21)</f>
        <v>0</v>
      </c>
      <c r="S21" s="88"/>
      <c r="T21" s="88"/>
      <c r="U21" s="88"/>
      <c r="V21" s="89"/>
    </row>
    <row r="22" spans="1:22" ht="18" customHeight="1" x14ac:dyDescent="0.15">
      <c r="A22" s="294"/>
      <c r="B22" s="282"/>
      <c r="C22" s="283" t="s">
        <v>155</v>
      </c>
      <c r="D22" s="78"/>
      <c r="E22" s="76">
        <f t="shared" ref="E22" si="34">H22+K22+N22</f>
        <v>0</v>
      </c>
      <c r="F22" s="76">
        <f t="shared" ref="F22" si="35">I22+L22+O22</f>
        <v>0</v>
      </c>
      <c r="G22" s="76">
        <f t="shared" ref="G22" si="36">J22+M22+P22</f>
        <v>0</v>
      </c>
      <c r="H22" s="76"/>
      <c r="I22" s="76"/>
      <c r="J22" s="76"/>
      <c r="K22" s="76"/>
      <c r="L22" s="76"/>
      <c r="M22" s="76"/>
      <c r="N22" s="76"/>
      <c r="O22" s="76"/>
      <c r="P22" s="76"/>
      <c r="Q22" s="88">
        <f t="shared" ref="Q22" si="37">SUM(S22+U22)</f>
        <v>0</v>
      </c>
      <c r="R22" s="88">
        <f t="shared" ref="R22" si="38">SUM(T22+V22)</f>
        <v>0</v>
      </c>
      <c r="S22" s="88"/>
      <c r="T22" s="88"/>
      <c r="U22" s="88"/>
      <c r="V22" s="89"/>
    </row>
    <row r="23" spans="1:22" ht="18" customHeight="1" x14ac:dyDescent="0.15">
      <c r="A23" s="294"/>
      <c r="B23" s="282"/>
      <c r="C23" s="295"/>
      <c r="D23" s="78"/>
      <c r="E23" s="76">
        <f t="shared" ref="E23" si="39">H23+K23+N23</f>
        <v>0</v>
      </c>
      <c r="F23" s="76">
        <f t="shared" ref="F23" si="40">I23+L23+O23</f>
        <v>0</v>
      </c>
      <c r="G23" s="76">
        <f t="shared" ref="G23" si="41">J23+M23+P23</f>
        <v>0</v>
      </c>
      <c r="H23" s="76"/>
      <c r="I23" s="76"/>
      <c r="J23" s="76"/>
      <c r="K23" s="76"/>
      <c r="L23" s="76"/>
      <c r="M23" s="76"/>
      <c r="N23" s="76"/>
      <c r="O23" s="76"/>
      <c r="P23" s="76"/>
      <c r="Q23" s="88">
        <f t="shared" ref="Q23" si="42">SUM(S23+U23)</f>
        <v>0</v>
      </c>
      <c r="R23" s="88">
        <f t="shared" ref="R23" si="43">SUM(T23+V23)</f>
        <v>0</v>
      </c>
      <c r="S23" s="88"/>
      <c r="T23" s="88"/>
      <c r="U23" s="88"/>
      <c r="V23" s="89"/>
    </row>
    <row r="24" spans="1:22" ht="18" customHeight="1" x14ac:dyDescent="0.15">
      <c r="A24" s="294"/>
      <c r="B24" s="283" t="s">
        <v>195</v>
      </c>
      <c r="C24" s="283" t="s">
        <v>196</v>
      </c>
      <c r="D24" s="78"/>
      <c r="E24" s="76">
        <f t="shared" ref="E24" si="44">H24+K24+N24</f>
        <v>0</v>
      </c>
      <c r="F24" s="76">
        <f t="shared" ref="F24" si="45">I24+L24+O24</f>
        <v>0</v>
      </c>
      <c r="G24" s="76">
        <f t="shared" ref="G24" si="46">J24+M24+P24</f>
        <v>0</v>
      </c>
      <c r="H24" s="76"/>
      <c r="I24" s="76"/>
      <c r="J24" s="76"/>
      <c r="K24" s="76"/>
      <c r="L24" s="76"/>
      <c r="M24" s="76"/>
      <c r="N24" s="76"/>
      <c r="O24" s="76"/>
      <c r="P24" s="76"/>
      <c r="Q24" s="88">
        <f t="shared" ref="Q24" si="47">SUM(S24+U24)</f>
        <v>0</v>
      </c>
      <c r="R24" s="88">
        <f t="shared" ref="R24" si="48">SUM(T24+V24)</f>
        <v>0</v>
      </c>
      <c r="S24" s="88"/>
      <c r="T24" s="88"/>
      <c r="U24" s="88"/>
      <c r="V24" s="89"/>
    </row>
    <row r="25" spans="1:22" ht="18" customHeight="1" x14ac:dyDescent="0.15">
      <c r="A25" s="294"/>
      <c r="B25" s="295"/>
      <c r="C25" s="295"/>
      <c r="D25" s="78"/>
      <c r="E25" s="76">
        <f t="shared" ref="E25:E26" si="49">H25+K25+N25</f>
        <v>0</v>
      </c>
      <c r="F25" s="76">
        <f t="shared" ref="F25:F26" si="50">I25+L25+O25</f>
        <v>0</v>
      </c>
      <c r="G25" s="76">
        <f t="shared" si="17"/>
        <v>0</v>
      </c>
      <c r="H25" s="76"/>
      <c r="I25" s="76"/>
      <c r="J25" s="76"/>
      <c r="K25" s="76"/>
      <c r="L25" s="76"/>
      <c r="M25" s="76"/>
      <c r="N25" s="76"/>
      <c r="O25" s="76"/>
      <c r="P25" s="76"/>
      <c r="Q25" s="88">
        <f t="shared" si="3"/>
        <v>0</v>
      </c>
      <c r="R25" s="88">
        <f t="shared" si="4"/>
        <v>0</v>
      </c>
      <c r="S25" s="88"/>
      <c r="T25" s="88"/>
      <c r="U25" s="88"/>
      <c r="V25" s="89"/>
    </row>
    <row r="26" spans="1:22" ht="18" customHeight="1" x14ac:dyDescent="0.15">
      <c r="A26" s="294"/>
      <c r="B26" s="77" t="s">
        <v>197</v>
      </c>
      <c r="C26" s="77" t="s">
        <v>198</v>
      </c>
      <c r="D26" s="78"/>
      <c r="E26" s="76">
        <f t="shared" si="49"/>
        <v>0</v>
      </c>
      <c r="F26" s="76">
        <f t="shared" si="50"/>
        <v>0</v>
      </c>
      <c r="G26" s="76">
        <f t="shared" si="17"/>
        <v>0</v>
      </c>
      <c r="H26" s="76"/>
      <c r="I26" s="76"/>
      <c r="J26" s="76"/>
      <c r="K26" s="76"/>
      <c r="L26" s="76"/>
      <c r="M26" s="76"/>
      <c r="N26" s="76"/>
      <c r="O26" s="76"/>
      <c r="P26" s="76"/>
      <c r="Q26" s="88">
        <f t="shared" si="3"/>
        <v>0</v>
      </c>
      <c r="R26" s="88">
        <f t="shared" si="4"/>
        <v>0</v>
      </c>
      <c r="S26" s="88"/>
      <c r="T26" s="88"/>
      <c r="U26" s="88"/>
      <c r="V26" s="89"/>
    </row>
    <row r="27" spans="1:22" ht="18" customHeight="1" x14ac:dyDescent="0.15">
      <c r="A27" s="280" t="s">
        <v>156</v>
      </c>
      <c r="B27" s="283" t="s">
        <v>157</v>
      </c>
      <c r="C27" s="177" t="s">
        <v>247</v>
      </c>
      <c r="D27" s="172"/>
      <c r="E27" s="76">
        <f t="shared" ref="E27" si="51">H27+K27+N27</f>
        <v>0</v>
      </c>
      <c r="F27" s="76">
        <f t="shared" ref="F27" si="52">I27+L27+O27</f>
        <v>0</v>
      </c>
      <c r="G27" s="76">
        <f t="shared" ref="G27" si="53">J27+M27+P27</f>
        <v>0</v>
      </c>
      <c r="H27" s="173"/>
      <c r="I27" s="173"/>
      <c r="J27" s="173"/>
      <c r="K27" s="173"/>
      <c r="L27" s="173"/>
      <c r="M27" s="173"/>
      <c r="N27" s="173"/>
      <c r="O27" s="173"/>
      <c r="P27" s="173"/>
      <c r="Q27" s="88">
        <f t="shared" ref="Q27" si="54">SUM(S27+U27)</f>
        <v>0</v>
      </c>
      <c r="R27" s="88">
        <f t="shared" ref="R27" si="55">SUM(T27+V27)</f>
        <v>0</v>
      </c>
      <c r="S27" s="174"/>
      <c r="T27" s="174"/>
      <c r="U27" s="174"/>
      <c r="V27" s="175"/>
    </row>
    <row r="28" spans="1:22" ht="18" customHeight="1" thickBot="1" x14ac:dyDescent="0.2">
      <c r="A28" s="289"/>
      <c r="B28" s="290"/>
      <c r="C28" s="176" t="s">
        <v>248</v>
      </c>
      <c r="D28" s="81"/>
      <c r="E28" s="82">
        <f t="shared" si="20"/>
        <v>0</v>
      </c>
      <c r="F28" s="82">
        <f t="shared" si="28"/>
        <v>0</v>
      </c>
      <c r="G28" s="82">
        <f t="shared" si="28"/>
        <v>0</v>
      </c>
      <c r="H28" s="82"/>
      <c r="I28" s="82"/>
      <c r="J28" s="82"/>
      <c r="K28" s="82"/>
      <c r="L28" s="82"/>
      <c r="M28" s="82"/>
      <c r="N28" s="82"/>
      <c r="O28" s="82"/>
      <c r="P28" s="82"/>
      <c r="Q28" s="90">
        <f>SUM(S28+U28)</f>
        <v>0</v>
      </c>
      <c r="R28" s="90">
        <f>SUM(T28+V28)</f>
        <v>0</v>
      </c>
      <c r="S28" s="90"/>
      <c r="T28" s="90"/>
      <c r="U28" s="90"/>
      <c r="V28" s="91"/>
    </row>
    <row r="32" spans="1:22" x14ac:dyDescent="0.15">
      <c r="I32" t="s">
        <v>169</v>
      </c>
    </row>
  </sheetData>
  <mergeCells count="30">
    <mergeCell ref="A27:A28"/>
    <mergeCell ref="B27:B28"/>
    <mergeCell ref="B20:B23"/>
    <mergeCell ref="A5:D5"/>
    <mergeCell ref="B7:B14"/>
    <mergeCell ref="B15:B16"/>
    <mergeCell ref="B17:B19"/>
    <mergeCell ref="A6:A19"/>
    <mergeCell ref="A20:A26"/>
    <mergeCell ref="C7:C8"/>
    <mergeCell ref="B24:B25"/>
    <mergeCell ref="C24:C25"/>
    <mergeCell ref="C20:C21"/>
    <mergeCell ref="C22:C23"/>
    <mergeCell ref="C9:C10"/>
    <mergeCell ref="C18:C19"/>
    <mergeCell ref="A1:V1"/>
    <mergeCell ref="A2:A4"/>
    <mergeCell ref="B2:B4"/>
    <mergeCell ref="C2:C4"/>
    <mergeCell ref="D2:D4"/>
    <mergeCell ref="Q2:V2"/>
    <mergeCell ref="E3:G3"/>
    <mergeCell ref="H3:J3"/>
    <mergeCell ref="K3:M3"/>
    <mergeCell ref="N3:P3"/>
    <mergeCell ref="E2:P2"/>
    <mergeCell ref="S3:T3"/>
    <mergeCell ref="U3:V3"/>
    <mergeCell ref="Q3:R3"/>
  </mergeCells>
  <phoneticPr fontId="8" type="noConversion"/>
  <pageMargins left="0.39" right="0.28999999999999998" top="0.48" bottom="0.43" header="0.35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44"/>
  <sheetViews>
    <sheetView workbookViewId="0">
      <pane xSplit="1" ySplit="7" topLeftCell="B8" activePane="bottomRight" state="frozen"/>
      <selection activeCell="D5" sqref="D5"/>
      <selection pane="topRight"/>
      <selection pane="bottomLeft"/>
      <selection pane="bottomRight"/>
    </sheetView>
  </sheetViews>
  <sheetFormatPr defaultColWidth="8.88671875" defaultRowHeight="13.5" x14ac:dyDescent="0.15"/>
  <cols>
    <col min="1" max="1" width="6" style="7" customWidth="1"/>
    <col min="2" max="2" width="8" style="7" customWidth="1"/>
    <col min="3" max="3" width="9.88671875" style="7" customWidth="1"/>
    <col min="4" max="4" width="9.109375" style="7" customWidth="1"/>
    <col min="5" max="5" width="8.6640625" style="7" customWidth="1"/>
    <col min="6" max="6" width="8.5546875" style="7" customWidth="1"/>
    <col min="7" max="7" width="8.109375" style="7" customWidth="1"/>
    <col min="8" max="8" width="7.21875" style="7" customWidth="1"/>
    <col min="9" max="9" width="7.6640625" style="7" customWidth="1"/>
    <col min="10" max="10" width="5.77734375" style="7" customWidth="1"/>
    <col min="11" max="16384" width="8.88671875" style="7"/>
  </cols>
  <sheetData>
    <row r="1" spans="1:12" ht="25.5" x14ac:dyDescent="0.3">
      <c r="A1" s="3" t="s">
        <v>5</v>
      </c>
      <c r="B1" s="3"/>
      <c r="C1" s="3"/>
      <c r="D1" s="3"/>
      <c r="E1" s="1"/>
      <c r="F1" s="1"/>
      <c r="G1" s="1"/>
    </row>
    <row r="2" spans="1:12" ht="22.5" customHeight="1" thickBot="1" x14ac:dyDescent="0.2">
      <c r="D2" s="8"/>
    </row>
    <row r="3" spans="1:12" ht="19.5" customHeight="1" x14ac:dyDescent="0.15">
      <c r="A3" s="237" t="s">
        <v>256</v>
      </c>
      <c r="B3" s="231" t="s">
        <v>6</v>
      </c>
      <c r="C3" s="231" t="s">
        <v>7</v>
      </c>
      <c r="D3" s="231"/>
      <c r="E3" s="231"/>
      <c r="F3" s="231"/>
      <c r="G3" s="231" t="s">
        <v>8</v>
      </c>
      <c r="H3" s="231"/>
      <c r="I3" s="231"/>
      <c r="J3" s="232" t="s">
        <v>9</v>
      </c>
    </row>
    <row r="4" spans="1:12" ht="24" customHeight="1" thickBot="1" x14ac:dyDescent="0.2">
      <c r="A4" s="238"/>
      <c r="B4" s="236"/>
      <c r="C4" s="53" t="s">
        <v>2</v>
      </c>
      <c r="D4" s="53" t="s">
        <v>10</v>
      </c>
      <c r="E4" s="53" t="s">
        <v>257</v>
      </c>
      <c r="F4" s="53" t="s">
        <v>258</v>
      </c>
      <c r="G4" s="53" t="s">
        <v>11</v>
      </c>
      <c r="H4" s="53" t="s">
        <v>252</v>
      </c>
      <c r="I4" s="53" t="s">
        <v>3</v>
      </c>
      <c r="J4" s="233"/>
    </row>
    <row r="5" spans="1:12" ht="24" customHeight="1" thickTop="1" x14ac:dyDescent="0.15">
      <c r="A5" s="234" t="s">
        <v>2</v>
      </c>
      <c r="B5" s="46" t="s">
        <v>0</v>
      </c>
      <c r="C5" s="46">
        <f>SUM(C8+C11+C14+C17+C20+C23+C26+C29+C32+C35+C38+C41)</f>
        <v>2448</v>
      </c>
      <c r="D5" s="46">
        <f t="shared" ref="D5:F7" si="0">SUM(D8,D11,D14,D17,D20,D23,D26,D29,D32,D35,D38,D41)</f>
        <v>1107</v>
      </c>
      <c r="E5" s="97">
        <f t="shared" si="0"/>
        <v>1037</v>
      </c>
      <c r="F5" s="55">
        <f t="shared" si="0"/>
        <v>304</v>
      </c>
      <c r="G5" s="46">
        <f>SUM(H5,I5)</f>
        <v>101</v>
      </c>
      <c r="H5" s="46">
        <f t="shared" ref="H5:I7" si="1">SUM(H8,H11,H14,H17,H20,H23,H26,H29,H32,H35,H38,H41)</f>
        <v>47</v>
      </c>
      <c r="I5" s="46">
        <f t="shared" si="1"/>
        <v>54</v>
      </c>
      <c r="J5" s="48"/>
    </row>
    <row r="6" spans="1:12" ht="24" customHeight="1" x14ac:dyDescent="0.15">
      <c r="A6" s="230"/>
      <c r="B6" s="22" t="s">
        <v>1</v>
      </c>
      <c r="C6" s="22">
        <f t="shared" ref="C6:C7" si="2">SUM(C9+C12+C15+C18+C21+C24+C27+C30+C33+C36+C39+C42)</f>
        <v>2448</v>
      </c>
      <c r="D6" s="22">
        <f t="shared" si="0"/>
        <v>1107</v>
      </c>
      <c r="E6" s="23">
        <f t="shared" si="0"/>
        <v>1037</v>
      </c>
      <c r="F6" s="24">
        <f t="shared" si="0"/>
        <v>304</v>
      </c>
      <c r="G6" s="22">
        <f>SUM(H6,I6)</f>
        <v>101</v>
      </c>
      <c r="H6" s="22">
        <f t="shared" si="1"/>
        <v>47</v>
      </c>
      <c r="I6" s="22">
        <f t="shared" si="1"/>
        <v>54</v>
      </c>
      <c r="J6" s="25"/>
    </row>
    <row r="7" spans="1:12" ht="24" customHeight="1" thickBot="1" x14ac:dyDescent="0.2">
      <c r="A7" s="235"/>
      <c r="B7" s="52" t="s">
        <v>259</v>
      </c>
      <c r="C7" s="98">
        <f t="shared" si="2"/>
        <v>16711</v>
      </c>
      <c r="D7" s="98">
        <f t="shared" si="0"/>
        <v>11222</v>
      </c>
      <c r="E7" s="99">
        <f t="shared" si="0"/>
        <v>5185</v>
      </c>
      <c r="F7" s="100">
        <f t="shared" si="0"/>
        <v>304</v>
      </c>
      <c r="G7" s="101">
        <f>H7+I7</f>
        <v>24</v>
      </c>
      <c r="H7" s="102">
        <f t="shared" si="1"/>
        <v>12</v>
      </c>
      <c r="I7" s="102">
        <f t="shared" si="1"/>
        <v>12</v>
      </c>
      <c r="J7" s="103"/>
    </row>
    <row r="8" spans="1:12" ht="15.95" customHeight="1" x14ac:dyDescent="0.15">
      <c r="A8" s="228" t="s">
        <v>260</v>
      </c>
      <c r="B8" s="104" t="s">
        <v>0</v>
      </c>
      <c r="C8" s="104">
        <f t="shared" ref="C8:C43" si="3">SUM(D8:F8)</f>
        <v>0</v>
      </c>
      <c r="D8" s="104"/>
      <c r="E8" s="104"/>
      <c r="F8" s="104"/>
      <c r="G8" s="104">
        <f>H8+I8</f>
        <v>0</v>
      </c>
      <c r="H8" s="104"/>
      <c r="I8" s="104"/>
      <c r="J8" s="105"/>
    </row>
    <row r="9" spans="1:12" ht="15.95" customHeight="1" x14ac:dyDescent="0.15">
      <c r="A9" s="229"/>
      <c r="B9" s="22" t="s">
        <v>1</v>
      </c>
      <c r="C9" s="22">
        <f t="shared" si="3"/>
        <v>0</v>
      </c>
      <c r="D9" s="22"/>
      <c r="E9" s="22"/>
      <c r="F9" s="22"/>
      <c r="G9" s="22">
        <f>H9+I9</f>
        <v>0</v>
      </c>
      <c r="H9" s="22"/>
      <c r="I9" s="22"/>
      <c r="J9" s="25"/>
    </row>
    <row r="10" spans="1:12" ht="15.95" customHeight="1" x14ac:dyDescent="0.15">
      <c r="A10" s="229"/>
      <c r="B10" s="28" t="s">
        <v>261</v>
      </c>
      <c r="C10" s="22">
        <f t="shared" si="3"/>
        <v>0</v>
      </c>
      <c r="D10" s="22"/>
      <c r="E10" s="22"/>
      <c r="F10" s="22"/>
      <c r="G10" s="22">
        <f>H10+I10</f>
        <v>0</v>
      </c>
      <c r="H10" s="27"/>
      <c r="I10" s="27"/>
      <c r="J10" s="25"/>
    </row>
    <row r="11" spans="1:12" ht="15.95" customHeight="1" x14ac:dyDescent="0.15">
      <c r="A11" s="230" t="s">
        <v>253</v>
      </c>
      <c r="B11" s="22" t="s">
        <v>0</v>
      </c>
      <c r="C11" s="22">
        <f t="shared" si="3"/>
        <v>1442</v>
      </c>
      <c r="D11" s="22">
        <v>645</v>
      </c>
      <c r="E11" s="22">
        <v>641</v>
      </c>
      <c r="F11" s="22">
        <v>156</v>
      </c>
      <c r="G11" s="22">
        <f>SUM(H11:I11)</f>
        <v>15</v>
      </c>
      <c r="H11" s="22"/>
      <c r="I11" s="22">
        <v>15</v>
      </c>
      <c r="J11" s="25"/>
    </row>
    <row r="12" spans="1:12" ht="15.95" customHeight="1" x14ac:dyDescent="0.15">
      <c r="A12" s="230"/>
      <c r="B12" s="22" t="s">
        <v>1</v>
      </c>
      <c r="C12" s="22">
        <f t="shared" si="3"/>
        <v>1442</v>
      </c>
      <c r="D12" s="22">
        <v>645</v>
      </c>
      <c r="E12" s="22">
        <v>641</v>
      </c>
      <c r="F12" s="22">
        <v>156</v>
      </c>
      <c r="G12" s="22">
        <f>SUM(H12:I12)</f>
        <v>15</v>
      </c>
      <c r="H12" s="22"/>
      <c r="I12" s="22">
        <v>15</v>
      </c>
      <c r="J12" s="25"/>
      <c r="L12" s="10"/>
    </row>
    <row r="13" spans="1:12" ht="15.95" customHeight="1" x14ac:dyDescent="0.15">
      <c r="A13" s="230"/>
      <c r="B13" s="28" t="s">
        <v>261</v>
      </c>
      <c r="C13" s="22">
        <f t="shared" si="3"/>
        <v>10069</v>
      </c>
      <c r="D13" s="22">
        <v>6708</v>
      </c>
      <c r="E13" s="22">
        <v>3205</v>
      </c>
      <c r="F13" s="22">
        <v>156</v>
      </c>
      <c r="G13" s="22">
        <f>H13+I13</f>
        <v>4</v>
      </c>
      <c r="H13" s="22"/>
      <c r="I13" s="22">
        <v>4</v>
      </c>
      <c r="J13" s="25"/>
      <c r="L13" s="10"/>
    </row>
    <row r="14" spans="1:12" ht="15.95" customHeight="1" x14ac:dyDescent="0.15">
      <c r="A14" s="230" t="s">
        <v>254</v>
      </c>
      <c r="B14" s="22" t="s">
        <v>0</v>
      </c>
      <c r="C14" s="22">
        <f t="shared" si="3"/>
        <v>1006</v>
      </c>
      <c r="D14" s="22">
        <f>135+327</f>
        <v>462</v>
      </c>
      <c r="E14" s="22">
        <f>132+264</f>
        <v>396</v>
      </c>
      <c r="F14" s="22">
        <f>17+131</f>
        <v>148</v>
      </c>
      <c r="G14" s="22">
        <f>SUM(H14:I14)</f>
        <v>86</v>
      </c>
      <c r="H14" s="22">
        <f>47</f>
        <v>47</v>
      </c>
      <c r="I14" s="22">
        <f>5+34</f>
        <v>39</v>
      </c>
      <c r="J14" s="25"/>
    </row>
    <row r="15" spans="1:12" ht="15.95" customHeight="1" x14ac:dyDescent="0.15">
      <c r="A15" s="230"/>
      <c r="B15" s="22" t="s">
        <v>1</v>
      </c>
      <c r="C15" s="22">
        <f t="shared" si="3"/>
        <v>1006</v>
      </c>
      <c r="D15" s="22">
        <f>135+327</f>
        <v>462</v>
      </c>
      <c r="E15" s="22">
        <f>132+264</f>
        <v>396</v>
      </c>
      <c r="F15" s="22">
        <f>17+131</f>
        <v>148</v>
      </c>
      <c r="G15" s="22">
        <f>SUM(H15:I15)</f>
        <v>86</v>
      </c>
      <c r="H15" s="22">
        <f>47</f>
        <v>47</v>
      </c>
      <c r="I15" s="22">
        <f>5+34</f>
        <v>39</v>
      </c>
      <c r="J15" s="25"/>
    </row>
    <row r="16" spans="1:12" ht="15.95" customHeight="1" x14ac:dyDescent="0.15">
      <c r="A16" s="230"/>
      <c r="B16" s="28" t="s">
        <v>261</v>
      </c>
      <c r="C16" s="22">
        <f t="shared" si="3"/>
        <v>6642</v>
      </c>
      <c r="D16" s="22">
        <f>1392+3122</f>
        <v>4514</v>
      </c>
      <c r="E16" s="22">
        <f>660+1320</f>
        <v>1980</v>
      </c>
      <c r="F16" s="22">
        <f>17+131</f>
        <v>148</v>
      </c>
      <c r="G16" s="22">
        <f>SUM(H16:I16)</f>
        <v>20</v>
      </c>
      <c r="H16" s="22">
        <f>12</f>
        <v>12</v>
      </c>
      <c r="I16" s="22">
        <f>8</f>
        <v>8</v>
      </c>
      <c r="J16" s="25"/>
    </row>
    <row r="17" spans="1:10" ht="15.95" customHeight="1" x14ac:dyDescent="0.15">
      <c r="A17" s="230" t="s">
        <v>262</v>
      </c>
      <c r="B17" s="22" t="s">
        <v>0</v>
      </c>
      <c r="C17" s="22">
        <f t="shared" si="3"/>
        <v>0</v>
      </c>
      <c r="D17" s="22"/>
      <c r="E17" s="22"/>
      <c r="F17" s="22"/>
      <c r="G17" s="22">
        <f t="shared" ref="G17:G43" si="4">SUM(H17:I17)</f>
        <v>0</v>
      </c>
      <c r="H17" s="22"/>
      <c r="I17" s="22"/>
      <c r="J17" s="25"/>
    </row>
    <row r="18" spans="1:10" ht="15.95" customHeight="1" x14ac:dyDescent="0.15">
      <c r="A18" s="230"/>
      <c r="B18" s="22" t="s">
        <v>1</v>
      </c>
      <c r="C18" s="22">
        <f t="shared" si="3"/>
        <v>0</v>
      </c>
      <c r="D18" s="22"/>
      <c r="E18" s="22"/>
      <c r="F18" s="22"/>
      <c r="G18" s="22">
        <f t="shared" si="4"/>
        <v>0</v>
      </c>
      <c r="H18" s="22"/>
      <c r="I18" s="22"/>
      <c r="J18" s="25"/>
    </row>
    <row r="19" spans="1:10" ht="15.95" customHeight="1" x14ac:dyDescent="0.15">
      <c r="A19" s="230"/>
      <c r="B19" s="28" t="s">
        <v>261</v>
      </c>
      <c r="C19" s="22">
        <f t="shared" si="3"/>
        <v>0</v>
      </c>
      <c r="D19" s="22"/>
      <c r="E19" s="22"/>
      <c r="F19" s="22"/>
      <c r="G19" s="22">
        <f t="shared" si="4"/>
        <v>0</v>
      </c>
      <c r="H19" s="22"/>
      <c r="I19" s="22"/>
      <c r="J19" s="25"/>
    </row>
    <row r="20" spans="1:10" ht="15.95" customHeight="1" x14ac:dyDescent="0.15">
      <c r="A20" s="230" t="s">
        <v>263</v>
      </c>
      <c r="B20" s="22" t="s">
        <v>0</v>
      </c>
      <c r="C20" s="22">
        <f t="shared" si="3"/>
        <v>0</v>
      </c>
      <c r="D20" s="22"/>
      <c r="E20" s="22"/>
      <c r="F20" s="22"/>
      <c r="G20" s="22">
        <f t="shared" si="4"/>
        <v>0</v>
      </c>
      <c r="H20" s="22"/>
      <c r="I20" s="22"/>
      <c r="J20" s="25"/>
    </row>
    <row r="21" spans="1:10" ht="15.95" customHeight="1" x14ac:dyDescent="0.15">
      <c r="A21" s="230"/>
      <c r="B21" s="22" t="s">
        <v>1</v>
      </c>
      <c r="C21" s="22">
        <f t="shared" si="3"/>
        <v>0</v>
      </c>
      <c r="D21" s="22"/>
      <c r="E21" s="22"/>
      <c r="F21" s="22"/>
      <c r="G21" s="22">
        <f t="shared" si="4"/>
        <v>0</v>
      </c>
      <c r="H21" s="22"/>
      <c r="I21" s="22"/>
      <c r="J21" s="25"/>
    </row>
    <row r="22" spans="1:10" ht="15.95" customHeight="1" x14ac:dyDescent="0.15">
      <c r="A22" s="230"/>
      <c r="B22" s="28" t="s">
        <v>261</v>
      </c>
      <c r="C22" s="22">
        <f t="shared" si="3"/>
        <v>0</v>
      </c>
      <c r="D22" s="22"/>
      <c r="E22" s="22"/>
      <c r="F22" s="22"/>
      <c r="G22" s="22">
        <f t="shared" si="4"/>
        <v>0</v>
      </c>
      <c r="H22" s="22"/>
      <c r="I22" s="22"/>
      <c r="J22" s="25"/>
    </row>
    <row r="23" spans="1:10" ht="15.95" customHeight="1" x14ac:dyDescent="0.15">
      <c r="A23" s="230" t="s">
        <v>264</v>
      </c>
      <c r="B23" s="22" t="s">
        <v>0</v>
      </c>
      <c r="C23" s="22">
        <f t="shared" si="3"/>
        <v>0</v>
      </c>
      <c r="D23" s="22"/>
      <c r="E23" s="22"/>
      <c r="F23" s="22"/>
      <c r="G23" s="22">
        <f t="shared" si="4"/>
        <v>0</v>
      </c>
      <c r="H23" s="22"/>
      <c r="I23" s="22"/>
      <c r="J23" s="25"/>
    </row>
    <row r="24" spans="1:10" ht="15.95" customHeight="1" x14ac:dyDescent="0.15">
      <c r="A24" s="230"/>
      <c r="B24" s="22" t="s">
        <v>1</v>
      </c>
      <c r="C24" s="22">
        <f t="shared" si="3"/>
        <v>0</v>
      </c>
      <c r="D24" s="22"/>
      <c r="E24" s="22"/>
      <c r="F24" s="22"/>
      <c r="G24" s="22">
        <f t="shared" si="4"/>
        <v>0</v>
      </c>
      <c r="H24" s="22"/>
      <c r="I24" s="22"/>
      <c r="J24" s="25"/>
    </row>
    <row r="25" spans="1:10" ht="15.95" customHeight="1" x14ac:dyDescent="0.15">
      <c r="A25" s="230"/>
      <c r="B25" s="28" t="s">
        <v>261</v>
      </c>
      <c r="C25" s="22">
        <f t="shared" si="3"/>
        <v>0</v>
      </c>
      <c r="D25" s="22"/>
      <c r="E25" s="22"/>
      <c r="F25" s="22"/>
      <c r="G25" s="22">
        <f t="shared" si="4"/>
        <v>0</v>
      </c>
      <c r="H25" s="22"/>
      <c r="I25" s="22"/>
      <c r="J25" s="25"/>
    </row>
    <row r="26" spans="1:10" ht="15.95" customHeight="1" x14ac:dyDescent="0.15">
      <c r="A26" s="230" t="s">
        <v>265</v>
      </c>
      <c r="B26" s="22" t="s">
        <v>0</v>
      </c>
      <c r="C26" s="22">
        <f t="shared" si="3"/>
        <v>0</v>
      </c>
      <c r="D26" s="22"/>
      <c r="E26" s="22"/>
      <c r="F26" s="22"/>
      <c r="G26" s="22">
        <f t="shared" si="4"/>
        <v>0</v>
      </c>
      <c r="H26" s="22"/>
      <c r="I26" s="22"/>
      <c r="J26" s="25"/>
    </row>
    <row r="27" spans="1:10" ht="15.95" customHeight="1" x14ac:dyDescent="0.15">
      <c r="A27" s="230"/>
      <c r="B27" s="22" t="s">
        <v>1</v>
      </c>
      <c r="C27" s="22">
        <f t="shared" si="3"/>
        <v>0</v>
      </c>
      <c r="D27" s="22"/>
      <c r="E27" s="22"/>
      <c r="F27" s="22"/>
      <c r="G27" s="22">
        <f t="shared" si="4"/>
        <v>0</v>
      </c>
      <c r="H27" s="22"/>
      <c r="I27" s="22"/>
      <c r="J27" s="25"/>
    </row>
    <row r="28" spans="1:10" ht="15.95" customHeight="1" x14ac:dyDescent="0.15">
      <c r="A28" s="230"/>
      <c r="B28" s="28" t="s">
        <v>261</v>
      </c>
      <c r="C28" s="22">
        <f t="shared" si="3"/>
        <v>0</v>
      </c>
      <c r="D28" s="22"/>
      <c r="E28" s="22"/>
      <c r="F28" s="22"/>
      <c r="G28" s="22">
        <f t="shared" si="4"/>
        <v>0</v>
      </c>
      <c r="H28" s="22"/>
      <c r="I28" s="22"/>
      <c r="J28" s="25"/>
    </row>
    <row r="29" spans="1:10" ht="15.95" customHeight="1" x14ac:dyDescent="0.15">
      <c r="A29" s="230" t="s">
        <v>266</v>
      </c>
      <c r="B29" s="22" t="s">
        <v>0</v>
      </c>
      <c r="C29" s="22">
        <f t="shared" si="3"/>
        <v>0</v>
      </c>
      <c r="D29" s="22"/>
      <c r="E29" s="22"/>
      <c r="F29" s="22"/>
      <c r="G29" s="22">
        <f t="shared" si="4"/>
        <v>0</v>
      </c>
      <c r="H29" s="22"/>
      <c r="I29" s="22"/>
      <c r="J29" s="25"/>
    </row>
    <row r="30" spans="1:10" ht="15.95" customHeight="1" x14ac:dyDescent="0.15">
      <c r="A30" s="230"/>
      <c r="B30" s="22" t="s">
        <v>1</v>
      </c>
      <c r="C30" s="22">
        <f t="shared" si="3"/>
        <v>0</v>
      </c>
      <c r="D30" s="22"/>
      <c r="E30" s="22"/>
      <c r="F30" s="22"/>
      <c r="G30" s="22">
        <f t="shared" si="4"/>
        <v>0</v>
      </c>
      <c r="H30" s="22"/>
      <c r="I30" s="22"/>
      <c r="J30" s="25"/>
    </row>
    <row r="31" spans="1:10" ht="15.95" customHeight="1" x14ac:dyDescent="0.15">
      <c r="A31" s="230"/>
      <c r="B31" s="28" t="s">
        <v>261</v>
      </c>
      <c r="C31" s="22">
        <f t="shared" si="3"/>
        <v>0</v>
      </c>
      <c r="D31" s="22"/>
      <c r="E31" s="22"/>
      <c r="F31" s="22"/>
      <c r="G31" s="22">
        <f t="shared" si="4"/>
        <v>0</v>
      </c>
      <c r="H31" s="22"/>
      <c r="I31" s="22"/>
      <c r="J31" s="25"/>
    </row>
    <row r="32" spans="1:10" ht="15.95" customHeight="1" x14ac:dyDescent="0.15">
      <c r="A32" s="230" t="s">
        <v>267</v>
      </c>
      <c r="B32" s="22" t="s">
        <v>0</v>
      </c>
      <c r="C32" s="22">
        <f t="shared" si="3"/>
        <v>0</v>
      </c>
      <c r="D32" s="22"/>
      <c r="E32" s="22"/>
      <c r="F32" s="22"/>
      <c r="G32" s="22">
        <f t="shared" si="4"/>
        <v>0</v>
      </c>
      <c r="H32" s="22"/>
      <c r="I32" s="22"/>
      <c r="J32" s="25"/>
    </row>
    <row r="33" spans="1:10" ht="15.95" customHeight="1" x14ac:dyDescent="0.15">
      <c r="A33" s="230"/>
      <c r="B33" s="22" t="s">
        <v>1</v>
      </c>
      <c r="C33" s="22">
        <f t="shared" si="3"/>
        <v>0</v>
      </c>
      <c r="D33" s="22"/>
      <c r="E33" s="22"/>
      <c r="F33" s="22"/>
      <c r="G33" s="22">
        <f t="shared" si="4"/>
        <v>0</v>
      </c>
      <c r="H33" s="22"/>
      <c r="I33" s="22"/>
      <c r="J33" s="25"/>
    </row>
    <row r="34" spans="1:10" ht="15.95" customHeight="1" x14ac:dyDescent="0.15">
      <c r="A34" s="230"/>
      <c r="B34" s="28" t="s">
        <v>261</v>
      </c>
      <c r="C34" s="22">
        <f t="shared" si="3"/>
        <v>0</v>
      </c>
      <c r="D34" s="22"/>
      <c r="E34" s="22"/>
      <c r="F34" s="22"/>
      <c r="G34" s="22">
        <f t="shared" si="4"/>
        <v>0</v>
      </c>
      <c r="H34" s="22"/>
      <c r="I34" s="22"/>
      <c r="J34" s="25"/>
    </row>
    <row r="35" spans="1:10" ht="15.95" customHeight="1" x14ac:dyDescent="0.15">
      <c r="A35" s="230" t="s">
        <v>268</v>
      </c>
      <c r="B35" s="22" t="s">
        <v>0</v>
      </c>
      <c r="C35" s="22">
        <f t="shared" si="3"/>
        <v>0</v>
      </c>
      <c r="D35" s="22"/>
      <c r="E35" s="22"/>
      <c r="F35" s="22"/>
      <c r="G35" s="22">
        <f t="shared" si="4"/>
        <v>0</v>
      </c>
      <c r="H35" s="22"/>
      <c r="I35" s="22"/>
      <c r="J35" s="25"/>
    </row>
    <row r="36" spans="1:10" ht="15.95" customHeight="1" x14ac:dyDescent="0.15">
      <c r="A36" s="230"/>
      <c r="B36" s="22" t="s">
        <v>1</v>
      </c>
      <c r="C36" s="22">
        <f t="shared" si="3"/>
        <v>0</v>
      </c>
      <c r="D36" s="22"/>
      <c r="E36" s="22"/>
      <c r="F36" s="22"/>
      <c r="G36" s="22">
        <f t="shared" si="4"/>
        <v>0</v>
      </c>
      <c r="H36" s="22"/>
      <c r="I36" s="22"/>
      <c r="J36" s="25"/>
    </row>
    <row r="37" spans="1:10" ht="15.95" customHeight="1" x14ac:dyDescent="0.15">
      <c r="A37" s="230"/>
      <c r="B37" s="28" t="s">
        <v>261</v>
      </c>
      <c r="C37" s="22">
        <f t="shared" si="3"/>
        <v>0</v>
      </c>
      <c r="D37" s="22"/>
      <c r="E37" s="22"/>
      <c r="F37" s="22"/>
      <c r="G37" s="22">
        <f t="shared" si="4"/>
        <v>0</v>
      </c>
      <c r="H37" s="22"/>
      <c r="I37" s="22"/>
      <c r="J37" s="25"/>
    </row>
    <row r="38" spans="1:10" ht="15.95" customHeight="1" x14ac:dyDescent="0.15">
      <c r="A38" s="230" t="s">
        <v>269</v>
      </c>
      <c r="B38" s="22" t="s">
        <v>0</v>
      </c>
      <c r="C38" s="22">
        <f t="shared" si="3"/>
        <v>0</v>
      </c>
      <c r="D38" s="22"/>
      <c r="E38" s="22"/>
      <c r="F38" s="22"/>
      <c r="G38" s="22">
        <f t="shared" si="4"/>
        <v>0</v>
      </c>
      <c r="H38" s="22"/>
      <c r="I38" s="22"/>
      <c r="J38" s="25"/>
    </row>
    <row r="39" spans="1:10" ht="15.95" customHeight="1" x14ac:dyDescent="0.15">
      <c r="A39" s="230"/>
      <c r="B39" s="22" t="s">
        <v>1</v>
      </c>
      <c r="C39" s="22">
        <f t="shared" si="3"/>
        <v>0</v>
      </c>
      <c r="D39" s="22"/>
      <c r="E39" s="22"/>
      <c r="F39" s="22"/>
      <c r="G39" s="22">
        <f t="shared" si="4"/>
        <v>0</v>
      </c>
      <c r="H39" s="22"/>
      <c r="I39" s="22"/>
      <c r="J39" s="25"/>
    </row>
    <row r="40" spans="1:10" ht="15.95" customHeight="1" x14ac:dyDescent="0.15">
      <c r="A40" s="230"/>
      <c r="B40" s="28" t="s">
        <v>261</v>
      </c>
      <c r="C40" s="22">
        <f t="shared" si="3"/>
        <v>0</v>
      </c>
      <c r="D40" s="22"/>
      <c r="E40" s="22"/>
      <c r="F40" s="22"/>
      <c r="G40" s="22">
        <f t="shared" si="4"/>
        <v>0</v>
      </c>
      <c r="H40" s="22"/>
      <c r="I40" s="22"/>
      <c r="J40" s="25"/>
    </row>
    <row r="41" spans="1:10" ht="15.95" customHeight="1" x14ac:dyDescent="0.15">
      <c r="A41" s="230" t="s">
        <v>255</v>
      </c>
      <c r="B41" s="22" t="s">
        <v>0</v>
      </c>
      <c r="C41" s="22">
        <f t="shared" si="3"/>
        <v>0</v>
      </c>
      <c r="D41" s="22"/>
      <c r="E41" s="22"/>
      <c r="F41" s="22"/>
      <c r="G41" s="22">
        <f t="shared" si="4"/>
        <v>0</v>
      </c>
      <c r="H41" s="22"/>
      <c r="I41" s="22"/>
      <c r="J41" s="25"/>
    </row>
    <row r="42" spans="1:10" ht="15.95" customHeight="1" x14ac:dyDescent="0.15">
      <c r="A42" s="230"/>
      <c r="B42" s="22" t="s">
        <v>1</v>
      </c>
      <c r="C42" s="22">
        <f t="shared" si="3"/>
        <v>0</v>
      </c>
      <c r="D42" s="22"/>
      <c r="E42" s="22"/>
      <c r="F42" s="22"/>
      <c r="G42" s="22">
        <f t="shared" si="4"/>
        <v>0</v>
      </c>
      <c r="H42" s="22"/>
      <c r="I42" s="22"/>
      <c r="J42" s="25"/>
    </row>
    <row r="43" spans="1:10" ht="15.95" customHeight="1" thickBot="1" x14ac:dyDescent="0.2">
      <c r="A43" s="239"/>
      <c r="B43" s="29" t="s">
        <v>261</v>
      </c>
      <c r="C43" s="30">
        <f t="shared" si="3"/>
        <v>0</v>
      </c>
      <c r="D43" s="30"/>
      <c r="E43" s="30"/>
      <c r="F43" s="30"/>
      <c r="G43" s="30">
        <f t="shared" si="4"/>
        <v>0</v>
      </c>
      <c r="H43" s="30"/>
      <c r="I43" s="30"/>
      <c r="J43" s="31"/>
    </row>
    <row r="44" spans="1:10" x14ac:dyDescent="0.15">
      <c r="A44" s="21"/>
      <c r="B44" s="21"/>
    </row>
  </sheetData>
  <mergeCells count="18">
    <mergeCell ref="A41:A4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8:A10"/>
    <mergeCell ref="A11:A13"/>
    <mergeCell ref="G3:I3"/>
    <mergeCell ref="J3:J4"/>
    <mergeCell ref="A5:A7"/>
    <mergeCell ref="B3:B4"/>
    <mergeCell ref="C3:F3"/>
    <mergeCell ref="A3:A4"/>
  </mergeCells>
  <phoneticPr fontId="8" type="noConversion"/>
  <pageMargins left="0.67" right="0.42" top="0.67" bottom="0.6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 type="noConversion"/>
  <printOptions gridLines="1"/>
  <pageMargins left="0.75" right="0.75" top="1" bottom="1" header="0.5" footer="0.5"/>
  <headerFooter alignWithMargins="0">
    <oddHeader>&amp;A</oddHeader>
    <oddFooter>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8671875" defaultRowHeight="13.5" x14ac:dyDescent="0.15"/>
  <cols>
    <col min="1" max="1" width="7.109375" style="7" customWidth="1"/>
    <col min="2" max="2" width="8.88671875" style="7" customWidth="1"/>
    <col min="3" max="3" width="9.33203125" style="7" customWidth="1"/>
    <col min="4" max="7" width="8.6640625" style="7" customWidth="1"/>
    <col min="8" max="9" width="8" style="7" customWidth="1"/>
    <col min="10" max="10" width="5.109375" style="7" customWidth="1"/>
    <col min="11" max="16384" width="8.88671875" style="7"/>
  </cols>
  <sheetData>
    <row r="1" spans="1:10" ht="30" customHeight="1" x14ac:dyDescent="0.3">
      <c r="A1" s="3" t="s">
        <v>13</v>
      </c>
      <c r="B1" s="3"/>
      <c r="C1" s="3"/>
      <c r="D1" s="3"/>
      <c r="E1" s="1"/>
      <c r="F1" s="1"/>
      <c r="G1" s="1"/>
    </row>
    <row r="2" spans="1:10" ht="24" customHeight="1" thickBot="1" x14ac:dyDescent="0.2"/>
    <row r="3" spans="1:10" ht="33.75" customHeight="1" x14ac:dyDescent="0.15">
      <c r="A3" s="243" t="s">
        <v>44</v>
      </c>
      <c r="B3" s="240"/>
      <c r="C3" s="240" t="s">
        <v>7</v>
      </c>
      <c r="D3" s="240"/>
      <c r="E3" s="240"/>
      <c r="F3" s="240"/>
      <c r="G3" s="240" t="s">
        <v>8</v>
      </c>
      <c r="H3" s="240"/>
      <c r="I3" s="240"/>
      <c r="J3" s="241" t="s">
        <v>9</v>
      </c>
    </row>
    <row r="4" spans="1:10" ht="38.25" customHeight="1" thickBot="1" x14ac:dyDescent="0.2">
      <c r="A4" s="244"/>
      <c r="B4" s="245"/>
      <c r="C4" s="44" t="s">
        <v>2</v>
      </c>
      <c r="D4" s="44" t="s">
        <v>10</v>
      </c>
      <c r="E4" s="44" t="s">
        <v>39</v>
      </c>
      <c r="F4" s="44" t="s">
        <v>40</v>
      </c>
      <c r="G4" s="44" t="s">
        <v>11</v>
      </c>
      <c r="H4" s="45" t="s">
        <v>12</v>
      </c>
      <c r="I4" s="44" t="s">
        <v>3</v>
      </c>
      <c r="J4" s="242"/>
    </row>
    <row r="5" spans="1:10" ht="24.95" customHeight="1" thickTop="1" x14ac:dyDescent="0.15">
      <c r="A5" s="234" t="s">
        <v>2</v>
      </c>
      <c r="B5" s="46" t="s">
        <v>0</v>
      </c>
      <c r="C5" s="47">
        <f>SUM(D5:F5)</f>
        <v>2448</v>
      </c>
      <c r="D5" s="47">
        <f>D8+D11+D14+D17+D20</f>
        <v>1107</v>
      </c>
      <c r="E5" s="47">
        <f t="shared" ref="E5:F5" si="0">E8+E11+E14+E17+E20</f>
        <v>1037</v>
      </c>
      <c r="F5" s="47">
        <f t="shared" si="0"/>
        <v>304</v>
      </c>
      <c r="G5" s="46">
        <f>SUM(H5:I5)</f>
        <v>101</v>
      </c>
      <c r="H5" s="46">
        <f t="shared" ref="H5:I7" si="1">SUM(H8,H11,H14,H17,H20)</f>
        <v>47</v>
      </c>
      <c r="I5" s="46">
        <f t="shared" si="1"/>
        <v>54</v>
      </c>
      <c r="J5" s="48"/>
    </row>
    <row r="6" spans="1:10" ht="24.95" customHeight="1" x14ac:dyDescent="0.15">
      <c r="A6" s="230"/>
      <c r="B6" s="22" t="s">
        <v>1</v>
      </c>
      <c r="C6" s="22">
        <f>SUM(D6,E6,F6)</f>
        <v>2448</v>
      </c>
      <c r="D6" s="35">
        <f t="shared" ref="D6:F7" si="2">D9+D12+D15+D18+D21</f>
        <v>1107</v>
      </c>
      <c r="E6" s="35">
        <f t="shared" si="2"/>
        <v>1037</v>
      </c>
      <c r="F6" s="35">
        <f t="shared" si="2"/>
        <v>304</v>
      </c>
      <c r="G6" s="22">
        <f t="shared" ref="G6" si="3">SUM(H6:I6)</f>
        <v>101</v>
      </c>
      <c r="H6" s="22">
        <f t="shared" si="1"/>
        <v>47</v>
      </c>
      <c r="I6" s="22">
        <f t="shared" si="1"/>
        <v>54</v>
      </c>
      <c r="J6" s="25"/>
    </row>
    <row r="7" spans="1:10" ht="24.95" customHeight="1" thickBot="1" x14ac:dyDescent="0.2">
      <c r="A7" s="235"/>
      <c r="B7" s="106" t="s">
        <v>217</v>
      </c>
      <c r="C7" s="98">
        <f t="shared" ref="C7" si="4">SUM(D7,E7,F7)</f>
        <v>16711</v>
      </c>
      <c r="D7" s="107">
        <f t="shared" si="2"/>
        <v>11222</v>
      </c>
      <c r="E7" s="107">
        <f t="shared" si="2"/>
        <v>5185</v>
      </c>
      <c r="F7" s="107">
        <f t="shared" si="2"/>
        <v>304</v>
      </c>
      <c r="G7" s="98">
        <f>H7+I7</f>
        <v>24</v>
      </c>
      <c r="H7" s="98">
        <f t="shared" si="1"/>
        <v>12</v>
      </c>
      <c r="I7" s="98">
        <f t="shared" si="1"/>
        <v>12</v>
      </c>
      <c r="J7" s="108"/>
    </row>
    <row r="8" spans="1:10" ht="24.95" customHeight="1" x14ac:dyDescent="0.15">
      <c r="A8" s="246" t="s">
        <v>173</v>
      </c>
      <c r="B8" s="104" t="s">
        <v>0</v>
      </c>
      <c r="C8" s="109">
        <f>SUM(D8:F8)</f>
        <v>720</v>
      </c>
      <c r="D8" s="109">
        <f>'질환별(의과)'!C8</f>
        <v>343</v>
      </c>
      <c r="E8" s="109">
        <f>'질환별(한방)'!C8</f>
        <v>275</v>
      </c>
      <c r="F8" s="109">
        <f>'질환별(치과)'!C8</f>
        <v>102</v>
      </c>
      <c r="G8" s="110">
        <f>SUM(H8:I8)</f>
        <v>47</v>
      </c>
      <c r="H8" s="110">
        <f>10</f>
        <v>10</v>
      </c>
      <c r="I8" s="110">
        <f>19+18</f>
        <v>37</v>
      </c>
      <c r="J8" s="111"/>
    </row>
    <row r="9" spans="1:10" ht="24.95" customHeight="1" x14ac:dyDescent="0.15">
      <c r="A9" s="230"/>
      <c r="B9" s="22" t="s">
        <v>1</v>
      </c>
      <c r="C9" s="37">
        <f t="shared" ref="C9:C22" si="5">SUM(D9:F9)</f>
        <v>720</v>
      </c>
      <c r="D9" s="37">
        <f>'질환별(의과)'!C9</f>
        <v>343</v>
      </c>
      <c r="E9" s="37">
        <f>'질환별(한방)'!C9</f>
        <v>275</v>
      </c>
      <c r="F9" s="37">
        <f>'질환별(치과)'!C9</f>
        <v>102</v>
      </c>
      <c r="G9" s="38">
        <f>SUM(H9:I9)</f>
        <v>47</v>
      </c>
      <c r="H9" s="38">
        <f>10</f>
        <v>10</v>
      </c>
      <c r="I9" s="38">
        <f>19+18</f>
        <v>37</v>
      </c>
      <c r="J9" s="39"/>
    </row>
    <row r="10" spans="1:10" ht="24.95" customHeight="1" x14ac:dyDescent="0.15">
      <c r="A10" s="230"/>
      <c r="B10" s="36" t="s">
        <v>217</v>
      </c>
      <c r="C10" s="37">
        <f t="shared" si="5"/>
        <v>4841</v>
      </c>
      <c r="D10" s="37">
        <f>'질환별(의과)'!C10</f>
        <v>3364</v>
      </c>
      <c r="E10" s="37">
        <f>'질환별(한방)'!C10</f>
        <v>1375</v>
      </c>
      <c r="F10" s="37">
        <f>'질환별(치과)'!C10</f>
        <v>102</v>
      </c>
      <c r="G10" s="40">
        <f>H10+I10</f>
        <v>9</v>
      </c>
      <c r="H10" s="40">
        <f>3</f>
        <v>3</v>
      </c>
      <c r="I10" s="40">
        <f>4+2</f>
        <v>6</v>
      </c>
      <c r="J10" s="39"/>
    </row>
    <row r="11" spans="1:10" ht="24.95" customHeight="1" x14ac:dyDescent="0.15">
      <c r="A11" s="230" t="s">
        <v>174</v>
      </c>
      <c r="B11" s="22" t="s">
        <v>0</v>
      </c>
      <c r="C11" s="37">
        <f t="shared" si="5"/>
        <v>510</v>
      </c>
      <c r="D11" s="37">
        <f>'질환별(의과)'!C11</f>
        <v>224</v>
      </c>
      <c r="E11" s="37">
        <f>'질환별(한방)'!C11</f>
        <v>222</v>
      </c>
      <c r="F11" s="37">
        <f>'질환별(치과)'!C11</f>
        <v>64</v>
      </c>
      <c r="G11" s="38">
        <f t="shared" ref="G11:G20" si="6">SUM(H11:I11)</f>
        <v>0</v>
      </c>
      <c r="H11" s="38"/>
      <c r="I11" s="38"/>
      <c r="J11" s="25"/>
    </row>
    <row r="12" spans="1:10" ht="24.95" customHeight="1" x14ac:dyDescent="0.15">
      <c r="A12" s="230"/>
      <c r="B12" s="22" t="s">
        <v>1</v>
      </c>
      <c r="C12" s="37">
        <f t="shared" si="5"/>
        <v>510</v>
      </c>
      <c r="D12" s="37">
        <f>'질환별(의과)'!C12</f>
        <v>224</v>
      </c>
      <c r="E12" s="37">
        <f>'질환별(한방)'!C12</f>
        <v>222</v>
      </c>
      <c r="F12" s="37">
        <f>'질환별(치과)'!C12</f>
        <v>64</v>
      </c>
      <c r="G12" s="38">
        <f t="shared" ref="G12:G13" si="7">SUM(H12:I12)</f>
        <v>0</v>
      </c>
      <c r="H12" s="38"/>
      <c r="I12" s="38"/>
      <c r="J12" s="25"/>
    </row>
    <row r="13" spans="1:10" ht="24.95" customHeight="1" x14ac:dyDescent="0.15">
      <c r="A13" s="230"/>
      <c r="B13" s="36" t="s">
        <v>217</v>
      </c>
      <c r="C13" s="37">
        <f t="shared" si="5"/>
        <v>3417</v>
      </c>
      <c r="D13" s="37">
        <f>'질환별(의과)'!C13</f>
        <v>2243</v>
      </c>
      <c r="E13" s="37">
        <f>'질환별(한방)'!C13</f>
        <v>1110</v>
      </c>
      <c r="F13" s="37">
        <f>'질환별(치과)'!C13</f>
        <v>64</v>
      </c>
      <c r="G13" s="40">
        <f t="shared" si="7"/>
        <v>0</v>
      </c>
      <c r="H13" s="40"/>
      <c r="I13" s="40"/>
      <c r="J13" s="25"/>
    </row>
    <row r="14" spans="1:10" ht="24.95" customHeight="1" x14ac:dyDescent="0.15">
      <c r="A14" s="230" t="s">
        <v>175</v>
      </c>
      <c r="B14" s="22" t="s">
        <v>0</v>
      </c>
      <c r="C14" s="37">
        <f t="shared" si="5"/>
        <v>112</v>
      </c>
      <c r="D14" s="37">
        <f>'질환별(의과)'!C14</f>
        <v>51</v>
      </c>
      <c r="E14" s="37">
        <f>'질환별(한방)'!C14</f>
        <v>51</v>
      </c>
      <c r="F14" s="37">
        <f>'질환별(치과)'!C14</f>
        <v>10</v>
      </c>
      <c r="G14" s="38">
        <f t="shared" si="6"/>
        <v>0</v>
      </c>
      <c r="H14" s="38"/>
      <c r="I14" s="38"/>
      <c r="J14" s="25"/>
    </row>
    <row r="15" spans="1:10" ht="24.95" customHeight="1" x14ac:dyDescent="0.15">
      <c r="A15" s="230"/>
      <c r="B15" s="22" t="s">
        <v>1</v>
      </c>
      <c r="C15" s="37">
        <f t="shared" si="5"/>
        <v>112</v>
      </c>
      <c r="D15" s="37">
        <f>'질환별(의과)'!C15</f>
        <v>51</v>
      </c>
      <c r="E15" s="37">
        <f>'질환별(한방)'!C15</f>
        <v>51</v>
      </c>
      <c r="F15" s="37">
        <f>'질환별(치과)'!C15</f>
        <v>10</v>
      </c>
      <c r="G15" s="38">
        <f t="shared" ref="G15" si="8">SUM(H15:I15)</f>
        <v>0</v>
      </c>
      <c r="H15" s="38"/>
      <c r="I15" s="38"/>
      <c r="J15" s="25"/>
    </row>
    <row r="16" spans="1:10" ht="24.95" customHeight="1" x14ac:dyDescent="0.15">
      <c r="A16" s="230"/>
      <c r="B16" s="36" t="s">
        <v>217</v>
      </c>
      <c r="C16" s="37">
        <f t="shared" si="5"/>
        <v>808</v>
      </c>
      <c r="D16" s="37">
        <f>'질환별(의과)'!C16</f>
        <v>543</v>
      </c>
      <c r="E16" s="37">
        <f>'질환별(한방)'!C16</f>
        <v>255</v>
      </c>
      <c r="F16" s="37">
        <f>'질환별(치과)'!C16</f>
        <v>10</v>
      </c>
      <c r="G16" s="38"/>
      <c r="H16" s="38"/>
      <c r="I16" s="38"/>
      <c r="J16" s="25"/>
    </row>
    <row r="17" spans="1:10" ht="24.95" customHeight="1" x14ac:dyDescent="0.15">
      <c r="A17" s="230" t="s">
        <v>176</v>
      </c>
      <c r="B17" s="22" t="s">
        <v>0</v>
      </c>
      <c r="C17" s="37">
        <f t="shared" si="5"/>
        <v>0</v>
      </c>
      <c r="D17" s="37">
        <f>'질환별(의과)'!C17</f>
        <v>0</v>
      </c>
      <c r="E17" s="37">
        <f>'질환별(한방)'!C17</f>
        <v>0</v>
      </c>
      <c r="F17" s="37">
        <f>'질환별(치과)'!C17</f>
        <v>0</v>
      </c>
      <c r="G17" s="38">
        <f t="shared" si="6"/>
        <v>0</v>
      </c>
      <c r="H17" s="38"/>
      <c r="I17" s="38"/>
      <c r="J17" s="25"/>
    </row>
    <row r="18" spans="1:10" ht="24.95" customHeight="1" x14ac:dyDescent="0.15">
      <c r="A18" s="230"/>
      <c r="B18" s="22" t="s">
        <v>1</v>
      </c>
      <c r="C18" s="37">
        <f t="shared" si="5"/>
        <v>0</v>
      </c>
      <c r="D18" s="37">
        <f>'질환별(의과)'!C18</f>
        <v>0</v>
      </c>
      <c r="E18" s="37">
        <f>'질환별(한방)'!C18</f>
        <v>0</v>
      </c>
      <c r="F18" s="37">
        <f>'질환별(치과)'!C18</f>
        <v>0</v>
      </c>
      <c r="G18" s="38">
        <f t="shared" ref="G18" si="9">SUM(H18:I18)</f>
        <v>0</v>
      </c>
      <c r="H18" s="38"/>
      <c r="I18" s="38"/>
      <c r="J18" s="25"/>
    </row>
    <row r="19" spans="1:10" ht="24.95" customHeight="1" x14ac:dyDescent="0.15">
      <c r="A19" s="230"/>
      <c r="B19" s="36" t="s">
        <v>217</v>
      </c>
      <c r="C19" s="37">
        <f t="shared" si="5"/>
        <v>0</v>
      </c>
      <c r="D19" s="37">
        <f>'질환별(의과)'!C19</f>
        <v>0</v>
      </c>
      <c r="E19" s="37">
        <f>'질환별(한방)'!C19</f>
        <v>0</v>
      </c>
      <c r="F19" s="37">
        <f>'질환별(치과)'!C19</f>
        <v>0</v>
      </c>
      <c r="G19" s="38"/>
      <c r="H19" s="38"/>
      <c r="I19" s="38"/>
      <c r="J19" s="25"/>
    </row>
    <row r="20" spans="1:10" ht="24.95" customHeight="1" x14ac:dyDescent="0.15">
      <c r="A20" s="230" t="s">
        <v>177</v>
      </c>
      <c r="B20" s="22" t="s">
        <v>171</v>
      </c>
      <c r="C20" s="37">
        <f t="shared" si="5"/>
        <v>1106</v>
      </c>
      <c r="D20" s="37">
        <f>'질환별(의과)'!C20</f>
        <v>489</v>
      </c>
      <c r="E20" s="37">
        <f>'질환별(한방)'!C20</f>
        <v>489</v>
      </c>
      <c r="F20" s="37">
        <f>'질환별(치과)'!C20</f>
        <v>128</v>
      </c>
      <c r="G20" s="38">
        <f t="shared" si="6"/>
        <v>54</v>
      </c>
      <c r="H20" s="38">
        <f>37</f>
        <v>37</v>
      </c>
      <c r="I20" s="38">
        <f>1+16</f>
        <v>17</v>
      </c>
      <c r="J20" s="25"/>
    </row>
    <row r="21" spans="1:10" ht="24.95" customHeight="1" x14ac:dyDescent="0.15">
      <c r="A21" s="230"/>
      <c r="B21" s="22" t="s">
        <v>172</v>
      </c>
      <c r="C21" s="37">
        <f t="shared" si="5"/>
        <v>1106</v>
      </c>
      <c r="D21" s="37">
        <f>'질환별(의과)'!C21</f>
        <v>489</v>
      </c>
      <c r="E21" s="37">
        <f>'질환별(한방)'!C21</f>
        <v>489</v>
      </c>
      <c r="F21" s="37">
        <f>'질환별(치과)'!C21</f>
        <v>128</v>
      </c>
      <c r="G21" s="38">
        <f t="shared" ref="G21:G22" si="10">SUM(H21:I21)</f>
        <v>54</v>
      </c>
      <c r="H21" s="38">
        <f>37</f>
        <v>37</v>
      </c>
      <c r="I21" s="38">
        <f>1+16</f>
        <v>17</v>
      </c>
      <c r="J21" s="25"/>
    </row>
    <row r="22" spans="1:10" ht="24.95" customHeight="1" thickBot="1" x14ac:dyDescent="0.2">
      <c r="A22" s="239"/>
      <c r="B22" s="41" t="s">
        <v>217</v>
      </c>
      <c r="C22" s="42">
        <f t="shared" si="5"/>
        <v>7645</v>
      </c>
      <c r="D22" s="42">
        <f>'질환별(의과)'!C22</f>
        <v>5072</v>
      </c>
      <c r="E22" s="42">
        <f>'질환별(한방)'!C22</f>
        <v>2445</v>
      </c>
      <c r="F22" s="42">
        <f>'질환별(치과)'!C22</f>
        <v>128</v>
      </c>
      <c r="G22" s="43">
        <f t="shared" si="10"/>
        <v>15</v>
      </c>
      <c r="H22" s="43">
        <f>9</f>
        <v>9</v>
      </c>
      <c r="I22" s="43">
        <f>6</f>
        <v>6</v>
      </c>
      <c r="J22" s="31"/>
    </row>
    <row r="23" spans="1:10" x14ac:dyDescent="0.15">
      <c r="C23" s="9"/>
      <c r="D23" s="15"/>
    </row>
  </sheetData>
  <mergeCells count="10">
    <mergeCell ref="A20:A22"/>
    <mergeCell ref="G3:I3"/>
    <mergeCell ref="J3:J4"/>
    <mergeCell ref="C3:F3"/>
    <mergeCell ref="A3:B4"/>
    <mergeCell ref="A5:A7"/>
    <mergeCell ref="A8:A10"/>
    <mergeCell ref="A11:A13"/>
    <mergeCell ref="A14:A16"/>
    <mergeCell ref="A17:A19"/>
  </mergeCells>
  <phoneticPr fontId="8" type="noConversion"/>
  <pageMargins left="0.51181102362204722" right="0.35433070866141736" top="0.98425196850393704" bottom="0.74803149606299213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8671875" defaultRowHeight="13.5" x14ac:dyDescent="0.15"/>
  <cols>
    <col min="1" max="1" width="6.109375" style="7" customWidth="1"/>
    <col min="2" max="2" width="6.77734375" style="7" customWidth="1"/>
    <col min="3" max="3" width="8.33203125" style="7" customWidth="1"/>
    <col min="4" max="4" width="8.5546875" style="7" customWidth="1"/>
    <col min="5" max="5" width="9.88671875" style="7" customWidth="1"/>
    <col min="6" max="6" width="7" style="7" customWidth="1"/>
    <col min="7" max="7" width="7.77734375" style="7" customWidth="1"/>
    <col min="8" max="8" width="4.6640625" style="7" customWidth="1"/>
    <col min="9" max="9" width="6" style="7" customWidth="1"/>
    <col min="10" max="10" width="5.6640625" style="7" customWidth="1"/>
    <col min="11" max="11" width="7" style="7" customWidth="1"/>
    <col min="12" max="12" width="5.77734375" style="7" customWidth="1"/>
    <col min="13" max="16384" width="8.88671875" style="7"/>
  </cols>
  <sheetData>
    <row r="1" spans="1:12" ht="41.25" customHeight="1" x14ac:dyDescent="0.3">
      <c r="A1" s="13">
        <v>3</v>
      </c>
      <c r="B1" s="247" t="s">
        <v>47</v>
      </c>
      <c r="C1" s="247"/>
      <c r="D1" s="247"/>
      <c r="E1" s="3"/>
      <c r="F1" s="3"/>
      <c r="G1" s="1"/>
    </row>
    <row r="2" spans="1:12" ht="40.5" customHeight="1" thickBot="1" x14ac:dyDescent="0.2">
      <c r="B2" s="248" t="s">
        <v>15</v>
      </c>
      <c r="C2" s="248"/>
      <c r="D2" s="248"/>
    </row>
    <row r="3" spans="1:12" ht="36.75" customHeight="1" x14ac:dyDescent="0.15">
      <c r="A3" s="243" t="s">
        <v>45</v>
      </c>
      <c r="B3" s="240"/>
      <c r="C3" s="240" t="s">
        <v>2</v>
      </c>
      <c r="D3" s="240" t="s">
        <v>16</v>
      </c>
      <c r="E3" s="240"/>
      <c r="F3" s="240"/>
      <c r="G3" s="240"/>
      <c r="H3" s="240"/>
      <c r="I3" s="240"/>
      <c r="J3" s="240"/>
      <c r="K3" s="240"/>
      <c r="L3" s="241"/>
    </row>
    <row r="4" spans="1:12" ht="50.25" customHeight="1" thickBot="1" x14ac:dyDescent="0.2">
      <c r="A4" s="244"/>
      <c r="B4" s="245"/>
      <c r="C4" s="245"/>
      <c r="D4" s="96" t="s">
        <v>17</v>
      </c>
      <c r="E4" s="96" t="s">
        <v>18</v>
      </c>
      <c r="F4" s="93" t="s">
        <v>19</v>
      </c>
      <c r="G4" s="96" t="s">
        <v>20</v>
      </c>
      <c r="H4" s="96" t="s">
        <v>21</v>
      </c>
      <c r="I4" s="96" t="s">
        <v>37</v>
      </c>
      <c r="J4" s="96" t="s">
        <v>164</v>
      </c>
      <c r="K4" s="96" t="s">
        <v>38</v>
      </c>
      <c r="L4" s="92" t="s">
        <v>22</v>
      </c>
    </row>
    <row r="5" spans="1:12" ht="24" customHeight="1" thickTop="1" x14ac:dyDescent="0.15">
      <c r="A5" s="234" t="s">
        <v>2</v>
      </c>
      <c r="B5" s="46" t="s">
        <v>0</v>
      </c>
      <c r="C5" s="46">
        <f>SUM(C8,C11,C14,C17,C20)</f>
        <v>1107</v>
      </c>
      <c r="D5" s="46">
        <f>SUM(D8,D11,D14,D17,D20)</f>
        <v>203</v>
      </c>
      <c r="E5" s="46">
        <f t="shared" ref="E5:L5" si="0">SUM(E8,E11,E14,E17,E20)</f>
        <v>883</v>
      </c>
      <c r="F5" s="46">
        <f t="shared" si="0"/>
        <v>0</v>
      </c>
      <c r="G5" s="46">
        <f t="shared" si="0"/>
        <v>5</v>
      </c>
      <c r="H5" s="46">
        <f t="shared" si="0"/>
        <v>0</v>
      </c>
      <c r="I5" s="46">
        <f t="shared" si="0"/>
        <v>1</v>
      </c>
      <c r="J5" s="46">
        <f t="shared" si="0"/>
        <v>0</v>
      </c>
      <c r="K5" s="46">
        <f t="shared" si="0"/>
        <v>0</v>
      </c>
      <c r="L5" s="48">
        <f t="shared" si="0"/>
        <v>15</v>
      </c>
    </row>
    <row r="6" spans="1:12" ht="24" customHeight="1" x14ac:dyDescent="0.15">
      <c r="A6" s="230"/>
      <c r="B6" s="22" t="s">
        <v>1</v>
      </c>
      <c r="C6" s="22">
        <f t="shared" ref="C6:C7" si="1">SUM(C9,C12,C15,C18,C21)</f>
        <v>1107</v>
      </c>
      <c r="D6" s="22">
        <f t="shared" ref="D6:L7" si="2">SUM(D9,D12,D15,D18,D21)</f>
        <v>203</v>
      </c>
      <c r="E6" s="22">
        <f t="shared" si="2"/>
        <v>883</v>
      </c>
      <c r="F6" s="22">
        <f t="shared" si="2"/>
        <v>0</v>
      </c>
      <c r="G6" s="22">
        <f t="shared" si="2"/>
        <v>5</v>
      </c>
      <c r="H6" s="22">
        <f t="shared" si="2"/>
        <v>0</v>
      </c>
      <c r="I6" s="22">
        <f t="shared" si="2"/>
        <v>1</v>
      </c>
      <c r="J6" s="22">
        <f t="shared" si="2"/>
        <v>0</v>
      </c>
      <c r="K6" s="22">
        <f t="shared" si="2"/>
        <v>0</v>
      </c>
      <c r="L6" s="25">
        <f t="shared" si="2"/>
        <v>15</v>
      </c>
    </row>
    <row r="7" spans="1:12" ht="24" customHeight="1" thickBot="1" x14ac:dyDescent="0.2">
      <c r="A7" s="235"/>
      <c r="B7" s="52" t="s">
        <v>179</v>
      </c>
      <c r="C7" s="98">
        <f t="shared" si="1"/>
        <v>11222</v>
      </c>
      <c r="D7" s="98">
        <f t="shared" si="2"/>
        <v>2300</v>
      </c>
      <c r="E7" s="98">
        <f t="shared" si="2"/>
        <v>8760</v>
      </c>
      <c r="F7" s="98">
        <f t="shared" si="2"/>
        <v>0</v>
      </c>
      <c r="G7" s="98">
        <f t="shared" si="2"/>
        <v>89</v>
      </c>
      <c r="H7" s="98">
        <f t="shared" si="2"/>
        <v>0</v>
      </c>
      <c r="I7" s="98">
        <f t="shared" si="2"/>
        <v>4</v>
      </c>
      <c r="J7" s="98">
        <f t="shared" si="2"/>
        <v>0</v>
      </c>
      <c r="K7" s="98">
        <f t="shared" si="2"/>
        <v>0</v>
      </c>
      <c r="L7" s="108">
        <f t="shared" si="2"/>
        <v>69</v>
      </c>
    </row>
    <row r="8" spans="1:12" ht="24" customHeight="1" x14ac:dyDescent="0.15">
      <c r="A8" s="246" t="s">
        <v>180</v>
      </c>
      <c r="B8" s="104" t="s">
        <v>0</v>
      </c>
      <c r="C8" s="104">
        <f>SUM(D8:L8)</f>
        <v>343</v>
      </c>
      <c r="D8" s="104">
        <f>47+22</f>
        <v>69</v>
      </c>
      <c r="E8" s="104">
        <f>149+109</f>
        <v>258</v>
      </c>
      <c r="F8" s="104"/>
      <c r="G8" s="104">
        <f>3</f>
        <v>3</v>
      </c>
      <c r="H8" s="104"/>
      <c r="I8" s="104"/>
      <c r="J8" s="104"/>
      <c r="K8" s="104"/>
      <c r="L8" s="105">
        <f>11+2</f>
        <v>13</v>
      </c>
    </row>
    <row r="9" spans="1:12" ht="24" customHeight="1" x14ac:dyDescent="0.15">
      <c r="A9" s="230"/>
      <c r="B9" s="22" t="s">
        <v>1</v>
      </c>
      <c r="C9" s="22">
        <f>SUM(D9:L9)</f>
        <v>343</v>
      </c>
      <c r="D9" s="22">
        <f>47+22</f>
        <v>69</v>
      </c>
      <c r="E9" s="22">
        <f>149+109</f>
        <v>258</v>
      </c>
      <c r="F9" s="22"/>
      <c r="G9" s="22">
        <f>3</f>
        <v>3</v>
      </c>
      <c r="H9" s="22"/>
      <c r="I9" s="22"/>
      <c r="J9" s="22"/>
      <c r="K9" s="22"/>
      <c r="L9" s="25">
        <f>11+2</f>
        <v>13</v>
      </c>
    </row>
    <row r="10" spans="1:12" ht="24" customHeight="1" x14ac:dyDescent="0.15">
      <c r="A10" s="230"/>
      <c r="B10" s="26" t="s">
        <v>178</v>
      </c>
      <c r="C10" s="22">
        <f t="shared" ref="C10:C22" si="3">SUM(D10:L10)</f>
        <v>3364</v>
      </c>
      <c r="D10" s="22">
        <f>554+263</f>
        <v>817</v>
      </c>
      <c r="E10" s="22">
        <f>1482+970</f>
        <v>2452</v>
      </c>
      <c r="F10" s="22"/>
      <c r="G10" s="22">
        <f>40</f>
        <v>40</v>
      </c>
      <c r="H10" s="22"/>
      <c r="I10" s="22"/>
      <c r="J10" s="22"/>
      <c r="K10" s="22"/>
      <c r="L10" s="25">
        <f>53+2</f>
        <v>55</v>
      </c>
    </row>
    <row r="11" spans="1:12" ht="24" customHeight="1" x14ac:dyDescent="0.15">
      <c r="A11" s="230" t="s">
        <v>181</v>
      </c>
      <c r="B11" s="22" t="s">
        <v>0</v>
      </c>
      <c r="C11" s="22">
        <f t="shared" si="3"/>
        <v>224</v>
      </c>
      <c r="D11" s="22">
        <f>29+7</f>
        <v>36</v>
      </c>
      <c r="E11" s="22">
        <f>146+42</f>
        <v>188</v>
      </c>
      <c r="F11" s="22"/>
      <c r="G11" s="22"/>
      <c r="H11" s="22"/>
      <c r="I11" s="22"/>
      <c r="J11" s="22"/>
      <c r="K11" s="22"/>
      <c r="L11" s="25"/>
    </row>
    <row r="12" spans="1:12" ht="24" customHeight="1" x14ac:dyDescent="0.15">
      <c r="A12" s="230"/>
      <c r="B12" s="22" t="s">
        <v>1</v>
      </c>
      <c r="C12" s="22">
        <f>SUM(D12:L12)</f>
        <v>224</v>
      </c>
      <c r="D12" s="22">
        <f>29+7</f>
        <v>36</v>
      </c>
      <c r="E12" s="22">
        <f>146+42</f>
        <v>188</v>
      </c>
      <c r="F12" s="22"/>
      <c r="G12" s="22"/>
      <c r="H12" s="22"/>
      <c r="I12" s="22"/>
      <c r="J12" s="22"/>
      <c r="K12" s="22"/>
      <c r="L12" s="25"/>
    </row>
    <row r="13" spans="1:12" ht="24" customHeight="1" x14ac:dyDescent="0.15">
      <c r="A13" s="230"/>
      <c r="B13" s="26" t="s">
        <v>170</v>
      </c>
      <c r="C13" s="22">
        <f t="shared" si="3"/>
        <v>2243</v>
      </c>
      <c r="D13" s="22">
        <f>323+77</f>
        <v>400</v>
      </c>
      <c r="E13" s="22">
        <f>1452+391</f>
        <v>1843</v>
      </c>
      <c r="F13" s="32"/>
      <c r="G13" s="32"/>
      <c r="H13" s="32"/>
      <c r="I13" s="32"/>
      <c r="J13" s="32"/>
      <c r="K13" s="32"/>
      <c r="L13" s="33"/>
    </row>
    <row r="14" spans="1:12" ht="24" customHeight="1" x14ac:dyDescent="0.15">
      <c r="A14" s="230" t="s">
        <v>182</v>
      </c>
      <c r="B14" s="22" t="s">
        <v>0</v>
      </c>
      <c r="C14" s="22">
        <f t="shared" si="3"/>
        <v>51</v>
      </c>
      <c r="D14" s="22">
        <f>9</f>
        <v>9</v>
      </c>
      <c r="E14" s="22">
        <f>42</f>
        <v>42</v>
      </c>
      <c r="F14" s="22"/>
      <c r="G14" s="22"/>
      <c r="H14" s="22"/>
      <c r="I14" s="22"/>
      <c r="J14" s="22"/>
      <c r="K14" s="22"/>
      <c r="L14" s="25"/>
    </row>
    <row r="15" spans="1:12" ht="24" customHeight="1" x14ac:dyDescent="0.15">
      <c r="A15" s="230"/>
      <c r="B15" s="22" t="s">
        <v>1</v>
      </c>
      <c r="C15" s="22">
        <f>SUM(D15:L15)</f>
        <v>51</v>
      </c>
      <c r="D15" s="22">
        <f>9</f>
        <v>9</v>
      </c>
      <c r="E15" s="22">
        <f>42</f>
        <v>42</v>
      </c>
      <c r="F15" s="22"/>
      <c r="G15" s="22"/>
      <c r="H15" s="22"/>
      <c r="I15" s="22"/>
      <c r="J15" s="22"/>
      <c r="K15" s="22"/>
      <c r="L15" s="25"/>
    </row>
    <row r="16" spans="1:12" ht="24" customHeight="1" x14ac:dyDescent="0.15">
      <c r="A16" s="230"/>
      <c r="B16" s="26" t="s">
        <v>170</v>
      </c>
      <c r="C16" s="22">
        <f t="shared" si="3"/>
        <v>543</v>
      </c>
      <c r="D16" s="22">
        <f>99</f>
        <v>99</v>
      </c>
      <c r="E16" s="22">
        <f>444</f>
        <v>444</v>
      </c>
      <c r="F16" s="22"/>
      <c r="G16" s="32"/>
      <c r="H16" s="32"/>
      <c r="I16" s="32"/>
      <c r="J16" s="32"/>
      <c r="K16" s="32"/>
      <c r="L16" s="33"/>
    </row>
    <row r="17" spans="1:12" ht="24" customHeight="1" x14ac:dyDescent="0.15">
      <c r="A17" s="230" t="s">
        <v>183</v>
      </c>
      <c r="B17" s="22" t="s">
        <v>0</v>
      </c>
      <c r="C17" s="22">
        <f t="shared" si="3"/>
        <v>0</v>
      </c>
      <c r="D17" s="22"/>
      <c r="E17" s="22"/>
      <c r="F17" s="22"/>
      <c r="G17" s="22"/>
      <c r="H17" s="22"/>
      <c r="I17" s="22"/>
      <c r="J17" s="22"/>
      <c r="K17" s="22"/>
      <c r="L17" s="25"/>
    </row>
    <row r="18" spans="1:12" ht="24" customHeight="1" x14ac:dyDescent="0.15">
      <c r="A18" s="230"/>
      <c r="B18" s="22" t="s">
        <v>1</v>
      </c>
      <c r="C18" s="22">
        <f>SUM(D18:L18)</f>
        <v>0</v>
      </c>
      <c r="D18" s="22"/>
      <c r="E18" s="22"/>
      <c r="F18" s="22"/>
      <c r="G18" s="22"/>
      <c r="H18" s="22"/>
      <c r="I18" s="22"/>
      <c r="J18" s="22"/>
      <c r="K18" s="22"/>
      <c r="L18" s="25"/>
    </row>
    <row r="19" spans="1:12" ht="24" customHeight="1" x14ac:dyDescent="0.15">
      <c r="A19" s="230"/>
      <c r="B19" s="26" t="s">
        <v>170</v>
      </c>
      <c r="C19" s="22">
        <f t="shared" si="3"/>
        <v>0</v>
      </c>
      <c r="D19" s="22"/>
      <c r="E19" s="22"/>
      <c r="F19" s="22"/>
      <c r="G19" s="22"/>
      <c r="H19" s="22"/>
      <c r="I19" s="22"/>
      <c r="J19" s="22"/>
      <c r="K19" s="22"/>
      <c r="L19" s="25"/>
    </row>
    <row r="20" spans="1:12" ht="24" customHeight="1" x14ac:dyDescent="0.15">
      <c r="A20" s="230" t="s">
        <v>184</v>
      </c>
      <c r="B20" s="22" t="s">
        <v>0</v>
      </c>
      <c r="C20" s="22">
        <f t="shared" si="3"/>
        <v>489</v>
      </c>
      <c r="D20" s="22">
        <f>65+24</f>
        <v>89</v>
      </c>
      <c r="E20" s="22">
        <f>279+116</f>
        <v>395</v>
      </c>
      <c r="F20" s="22"/>
      <c r="G20" s="22">
        <f>2</f>
        <v>2</v>
      </c>
      <c r="H20" s="22"/>
      <c r="I20" s="22">
        <f>1</f>
        <v>1</v>
      </c>
      <c r="J20" s="22"/>
      <c r="K20" s="22"/>
      <c r="L20" s="25">
        <f>2</f>
        <v>2</v>
      </c>
    </row>
    <row r="21" spans="1:12" ht="24" customHeight="1" x14ac:dyDescent="0.15">
      <c r="A21" s="230"/>
      <c r="B21" s="22" t="s">
        <v>1</v>
      </c>
      <c r="C21" s="22">
        <f>SUM(D21:L21)</f>
        <v>489</v>
      </c>
      <c r="D21" s="22">
        <f>65+24</f>
        <v>89</v>
      </c>
      <c r="E21" s="22">
        <f>279+116</f>
        <v>395</v>
      </c>
      <c r="F21" s="22"/>
      <c r="G21" s="22">
        <f>2</f>
        <v>2</v>
      </c>
      <c r="H21" s="22"/>
      <c r="I21" s="22">
        <f>1</f>
        <v>1</v>
      </c>
      <c r="J21" s="22"/>
      <c r="K21" s="22"/>
      <c r="L21" s="25">
        <f>2</f>
        <v>2</v>
      </c>
    </row>
    <row r="22" spans="1:12" ht="24" customHeight="1" thickBot="1" x14ac:dyDescent="0.2">
      <c r="A22" s="239"/>
      <c r="B22" s="34" t="s">
        <v>170</v>
      </c>
      <c r="C22" s="30">
        <f t="shared" si="3"/>
        <v>5072</v>
      </c>
      <c r="D22" s="30">
        <f>711+273</f>
        <v>984</v>
      </c>
      <c r="E22" s="30">
        <f>2942+1079</f>
        <v>4021</v>
      </c>
      <c r="F22" s="30"/>
      <c r="G22" s="30">
        <f>49</f>
        <v>49</v>
      </c>
      <c r="H22" s="30"/>
      <c r="I22" s="30">
        <f>4</f>
        <v>4</v>
      </c>
      <c r="J22" s="30"/>
      <c r="K22" s="30"/>
      <c r="L22" s="31">
        <f>14</f>
        <v>14</v>
      </c>
    </row>
  </sheetData>
  <mergeCells count="11">
    <mergeCell ref="A20:A22"/>
    <mergeCell ref="A5:A7"/>
    <mergeCell ref="A8:A10"/>
    <mergeCell ref="A11:A13"/>
    <mergeCell ref="A14:A16"/>
    <mergeCell ref="A17:A19"/>
    <mergeCell ref="B1:D1"/>
    <mergeCell ref="B2:D2"/>
    <mergeCell ref="A3:B4"/>
    <mergeCell ref="C3:C4"/>
    <mergeCell ref="D3:L3"/>
  </mergeCells>
  <phoneticPr fontId="8" type="noConversion"/>
  <pageMargins left="0.35" right="0.32" top="0.81" bottom="0.54" header="1.4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22"/>
  <sheetViews>
    <sheetView workbookViewId="0">
      <pane xSplit="1" ySplit="7" topLeftCell="B8" activePane="bottomRight" state="frozen"/>
      <selection activeCell="C3" sqref="C3:C4"/>
      <selection pane="topRight"/>
      <selection pane="bottomLeft"/>
      <selection pane="bottomRight"/>
    </sheetView>
  </sheetViews>
  <sheetFormatPr defaultColWidth="8.88671875" defaultRowHeight="13.5" x14ac:dyDescent="0.15"/>
  <cols>
    <col min="1" max="1" width="6.44140625" style="2" customWidth="1"/>
    <col min="2" max="2" width="9.21875" style="2" customWidth="1"/>
    <col min="3" max="3" width="8.33203125" style="2" customWidth="1"/>
    <col min="4" max="5" width="6.5546875" style="2" bestFit="1" customWidth="1"/>
    <col min="6" max="6" width="6.77734375" style="2" customWidth="1"/>
    <col min="7" max="7" width="8" style="2" customWidth="1"/>
    <col min="8" max="8" width="8.5546875" style="2" bestFit="1" customWidth="1"/>
    <col min="9" max="9" width="8.21875" style="2" bestFit="1" customWidth="1"/>
    <col min="10" max="10" width="7.77734375" style="2" bestFit="1" customWidth="1"/>
    <col min="11" max="11" width="5" style="2" customWidth="1"/>
    <col min="12" max="16384" width="8.88671875" style="2"/>
  </cols>
  <sheetData>
    <row r="1" spans="1:13" ht="31.5" customHeight="1" x14ac:dyDescent="0.3">
      <c r="A1" s="5">
        <v>3</v>
      </c>
      <c r="B1" s="254" t="s">
        <v>14</v>
      </c>
      <c r="C1" s="254"/>
      <c r="D1" s="254"/>
      <c r="E1" s="254"/>
      <c r="F1" s="1"/>
      <c r="G1" s="1"/>
    </row>
    <row r="2" spans="1:13" ht="34.5" customHeight="1" thickBot="1" x14ac:dyDescent="0.2">
      <c r="B2" s="248" t="s">
        <v>23</v>
      </c>
      <c r="C2" s="248"/>
      <c r="D2" s="248"/>
      <c r="E2" s="248"/>
    </row>
    <row r="3" spans="1:13" ht="36.75" customHeight="1" x14ac:dyDescent="0.15">
      <c r="A3" s="237" t="s">
        <v>46</v>
      </c>
      <c r="B3" s="250"/>
      <c r="C3" s="231" t="s">
        <v>2</v>
      </c>
      <c r="D3" s="231" t="s">
        <v>16</v>
      </c>
      <c r="E3" s="231"/>
      <c r="F3" s="231"/>
      <c r="G3" s="231"/>
      <c r="H3" s="231"/>
      <c r="I3" s="231"/>
      <c r="J3" s="231"/>
      <c r="K3" s="232" t="s">
        <v>24</v>
      </c>
    </row>
    <row r="4" spans="1:13" ht="60.75" customHeight="1" thickBot="1" x14ac:dyDescent="0.2">
      <c r="A4" s="251"/>
      <c r="B4" s="252"/>
      <c r="C4" s="249"/>
      <c r="D4" s="51" t="s">
        <v>25</v>
      </c>
      <c r="E4" s="51" t="s">
        <v>26</v>
      </c>
      <c r="F4" s="51" t="s">
        <v>27</v>
      </c>
      <c r="G4" s="51" t="s">
        <v>28</v>
      </c>
      <c r="H4" s="52" t="s">
        <v>165</v>
      </c>
      <c r="I4" s="51" t="s">
        <v>29</v>
      </c>
      <c r="J4" s="53" t="s">
        <v>30</v>
      </c>
      <c r="K4" s="233"/>
    </row>
    <row r="5" spans="1:13" ht="24" customHeight="1" thickTop="1" x14ac:dyDescent="0.15">
      <c r="A5" s="234" t="s">
        <v>2</v>
      </c>
      <c r="B5" s="46" t="s">
        <v>0</v>
      </c>
      <c r="C5" s="46">
        <f>SUM(C8,C11,C14,C17,C20)</f>
        <v>1037</v>
      </c>
      <c r="D5" s="46">
        <f>SUM(D11,D14,D17,D20,D8)</f>
        <v>0</v>
      </c>
      <c r="E5" s="46">
        <f t="shared" ref="E5:J5" si="0">SUM(E11,E14,E17,E20,E8)</f>
        <v>1037</v>
      </c>
      <c r="F5" s="46">
        <f t="shared" si="0"/>
        <v>0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8"/>
    </row>
    <row r="6" spans="1:13" ht="24" customHeight="1" x14ac:dyDescent="0.15">
      <c r="A6" s="230"/>
      <c r="B6" s="22" t="s">
        <v>1</v>
      </c>
      <c r="C6" s="22">
        <f t="shared" ref="C6:C7" si="1">SUM(C9,C12,C15,C18,C21)</f>
        <v>1037</v>
      </c>
      <c r="D6" s="22">
        <f t="shared" ref="D6:J7" si="2">SUM(D12,D15,D18,D21,D9)</f>
        <v>0</v>
      </c>
      <c r="E6" s="22">
        <f t="shared" si="2"/>
        <v>1037</v>
      </c>
      <c r="F6" s="22">
        <f t="shared" si="2"/>
        <v>0</v>
      </c>
      <c r="G6" s="22">
        <f t="shared" si="2"/>
        <v>0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5"/>
    </row>
    <row r="7" spans="1:13" ht="24" customHeight="1" thickBot="1" x14ac:dyDescent="0.2">
      <c r="A7" s="235"/>
      <c r="B7" s="98" t="s">
        <v>186</v>
      </c>
      <c r="C7" s="98">
        <f t="shared" si="1"/>
        <v>5185</v>
      </c>
      <c r="D7" s="98">
        <f t="shared" si="2"/>
        <v>0</v>
      </c>
      <c r="E7" s="98">
        <f t="shared" si="2"/>
        <v>5185</v>
      </c>
      <c r="F7" s="98">
        <f t="shared" si="2"/>
        <v>0</v>
      </c>
      <c r="G7" s="98">
        <f t="shared" si="2"/>
        <v>0</v>
      </c>
      <c r="H7" s="98">
        <f t="shared" si="2"/>
        <v>0</v>
      </c>
      <c r="I7" s="98">
        <f t="shared" si="2"/>
        <v>0</v>
      </c>
      <c r="J7" s="98">
        <f t="shared" si="2"/>
        <v>0</v>
      </c>
      <c r="K7" s="108"/>
    </row>
    <row r="8" spans="1:13" ht="24" customHeight="1" x14ac:dyDescent="0.15">
      <c r="A8" s="246" t="s">
        <v>180</v>
      </c>
      <c r="B8" s="104" t="s">
        <v>0</v>
      </c>
      <c r="C8" s="104">
        <f>SUM(D8:J8)</f>
        <v>275</v>
      </c>
      <c r="D8" s="104"/>
      <c r="E8" s="104">
        <f>206+69</f>
        <v>275</v>
      </c>
      <c r="F8" s="104"/>
      <c r="G8" s="104"/>
      <c r="H8" s="104"/>
      <c r="I8" s="104"/>
      <c r="J8" s="104"/>
      <c r="K8" s="105"/>
    </row>
    <row r="9" spans="1:13" ht="24" customHeight="1" x14ac:dyDescent="0.15">
      <c r="A9" s="230"/>
      <c r="B9" s="22" t="s">
        <v>191</v>
      </c>
      <c r="C9" s="22">
        <f>SUM(D9:J9)</f>
        <v>275</v>
      </c>
      <c r="D9" s="22"/>
      <c r="E9" s="22">
        <f>206+69</f>
        <v>275</v>
      </c>
      <c r="F9" s="22"/>
      <c r="G9" s="22"/>
      <c r="H9" s="22"/>
      <c r="I9" s="22"/>
      <c r="J9" s="22"/>
      <c r="K9" s="25"/>
    </row>
    <row r="10" spans="1:13" ht="24" customHeight="1" x14ac:dyDescent="0.15">
      <c r="A10" s="253"/>
      <c r="B10" s="22" t="s">
        <v>188</v>
      </c>
      <c r="C10" s="22">
        <f>SUM(D10:J10)</f>
        <v>1375</v>
      </c>
      <c r="D10" s="22"/>
      <c r="E10" s="22">
        <f>1030+345</f>
        <v>1375</v>
      </c>
      <c r="F10" s="22"/>
      <c r="G10" s="22"/>
      <c r="H10" s="22"/>
      <c r="I10" s="22"/>
      <c r="J10" s="22"/>
      <c r="K10" s="25"/>
    </row>
    <row r="11" spans="1:13" ht="24" customHeight="1" x14ac:dyDescent="0.15">
      <c r="A11" s="230" t="s">
        <v>181</v>
      </c>
      <c r="B11" s="22" t="s">
        <v>0</v>
      </c>
      <c r="C11" s="22">
        <f t="shared" ref="C11:C22" si="3">SUM(D11:J11)</f>
        <v>222</v>
      </c>
      <c r="D11" s="22"/>
      <c r="E11" s="22">
        <f>173+49</f>
        <v>222</v>
      </c>
      <c r="F11" s="22"/>
      <c r="G11" s="22"/>
      <c r="H11" s="22"/>
      <c r="I11" s="22"/>
      <c r="J11" s="22"/>
      <c r="K11" s="25"/>
      <c r="L11" s="12"/>
      <c r="M11" s="11"/>
    </row>
    <row r="12" spans="1:13" ht="24" customHeight="1" x14ac:dyDescent="0.15">
      <c r="A12" s="230"/>
      <c r="B12" s="22" t="s">
        <v>191</v>
      </c>
      <c r="C12" s="22">
        <f>SUM(D12:J12)</f>
        <v>222</v>
      </c>
      <c r="D12" s="22"/>
      <c r="E12" s="22">
        <f>173+49</f>
        <v>222</v>
      </c>
      <c r="F12" s="22"/>
      <c r="G12" s="22"/>
      <c r="H12" s="22"/>
      <c r="I12" s="22"/>
      <c r="J12" s="22"/>
      <c r="K12" s="25"/>
      <c r="L12" s="12"/>
      <c r="M12" s="11"/>
    </row>
    <row r="13" spans="1:13" ht="24" customHeight="1" x14ac:dyDescent="0.15">
      <c r="A13" s="253"/>
      <c r="B13" s="22" t="s">
        <v>188</v>
      </c>
      <c r="C13" s="22">
        <f t="shared" si="3"/>
        <v>1110</v>
      </c>
      <c r="D13" s="22"/>
      <c r="E13" s="22">
        <f>865+245</f>
        <v>1110</v>
      </c>
      <c r="F13" s="32"/>
      <c r="G13" s="32"/>
      <c r="H13" s="32"/>
      <c r="I13" s="32"/>
      <c r="J13" s="32"/>
      <c r="K13" s="33"/>
      <c r="L13" s="12"/>
      <c r="M13" s="11"/>
    </row>
    <row r="14" spans="1:13" ht="24" customHeight="1" x14ac:dyDescent="0.15">
      <c r="A14" s="230" t="s">
        <v>182</v>
      </c>
      <c r="B14" s="22" t="s">
        <v>0</v>
      </c>
      <c r="C14" s="22">
        <f t="shared" si="3"/>
        <v>51</v>
      </c>
      <c r="D14" s="22"/>
      <c r="E14" s="22">
        <f>51</f>
        <v>51</v>
      </c>
      <c r="F14" s="22"/>
      <c r="G14" s="22"/>
      <c r="H14" s="22"/>
      <c r="I14" s="22"/>
      <c r="J14" s="22"/>
      <c r="K14" s="25"/>
      <c r="L14" s="12"/>
      <c r="M14" s="11"/>
    </row>
    <row r="15" spans="1:13" ht="24" customHeight="1" x14ac:dyDescent="0.15">
      <c r="A15" s="230"/>
      <c r="B15" s="22" t="s">
        <v>191</v>
      </c>
      <c r="C15" s="22">
        <f>SUM(D15:J15)</f>
        <v>51</v>
      </c>
      <c r="D15" s="22"/>
      <c r="E15" s="22">
        <f>51</f>
        <v>51</v>
      </c>
      <c r="F15" s="22"/>
      <c r="G15" s="22"/>
      <c r="H15" s="22"/>
      <c r="I15" s="22"/>
      <c r="J15" s="22"/>
      <c r="K15" s="25"/>
      <c r="L15" s="12"/>
      <c r="M15" s="11"/>
    </row>
    <row r="16" spans="1:13" ht="24" customHeight="1" x14ac:dyDescent="0.15">
      <c r="A16" s="253"/>
      <c r="B16" s="22" t="s">
        <v>188</v>
      </c>
      <c r="C16" s="22">
        <f t="shared" si="3"/>
        <v>255</v>
      </c>
      <c r="D16" s="22"/>
      <c r="E16" s="22">
        <f>255</f>
        <v>255</v>
      </c>
      <c r="F16" s="32"/>
      <c r="G16" s="32"/>
      <c r="H16" s="32"/>
      <c r="I16" s="32"/>
      <c r="J16" s="32"/>
      <c r="K16" s="33"/>
    </row>
    <row r="17" spans="1:11" ht="24" customHeight="1" x14ac:dyDescent="0.15">
      <c r="A17" s="230" t="s">
        <v>183</v>
      </c>
      <c r="B17" s="22" t="s">
        <v>0</v>
      </c>
      <c r="C17" s="22">
        <f t="shared" si="3"/>
        <v>0</v>
      </c>
      <c r="D17" s="22"/>
      <c r="E17" s="22"/>
      <c r="F17" s="22"/>
      <c r="G17" s="22"/>
      <c r="H17" s="22"/>
      <c r="I17" s="22"/>
      <c r="J17" s="22"/>
      <c r="K17" s="25"/>
    </row>
    <row r="18" spans="1:11" ht="24" customHeight="1" x14ac:dyDescent="0.15">
      <c r="A18" s="230"/>
      <c r="B18" s="22" t="s">
        <v>191</v>
      </c>
      <c r="C18" s="22">
        <f>SUM(D18:J18)</f>
        <v>0</v>
      </c>
      <c r="D18" s="22"/>
      <c r="E18" s="22"/>
      <c r="F18" s="22"/>
      <c r="G18" s="22"/>
      <c r="H18" s="22"/>
      <c r="I18" s="22"/>
      <c r="J18" s="22"/>
      <c r="K18" s="25"/>
    </row>
    <row r="19" spans="1:11" ht="24" customHeight="1" x14ac:dyDescent="0.15">
      <c r="A19" s="253"/>
      <c r="B19" s="22" t="s">
        <v>188</v>
      </c>
      <c r="C19" s="22">
        <f t="shared" si="3"/>
        <v>0</v>
      </c>
      <c r="D19" s="22"/>
      <c r="E19" s="22"/>
      <c r="F19" s="32"/>
      <c r="G19" s="32"/>
      <c r="H19" s="32"/>
      <c r="I19" s="32"/>
      <c r="J19" s="32"/>
      <c r="K19" s="33"/>
    </row>
    <row r="20" spans="1:11" ht="24" customHeight="1" x14ac:dyDescent="0.15">
      <c r="A20" s="230" t="s">
        <v>184</v>
      </c>
      <c r="B20" s="22" t="s">
        <v>0</v>
      </c>
      <c r="C20" s="22">
        <f t="shared" si="3"/>
        <v>489</v>
      </c>
      <c r="D20" s="22"/>
      <c r="E20" s="22">
        <f>343+146</f>
        <v>489</v>
      </c>
      <c r="F20" s="22"/>
      <c r="G20" s="22"/>
      <c r="H20" s="22"/>
      <c r="I20" s="22"/>
      <c r="J20" s="22"/>
      <c r="K20" s="25"/>
    </row>
    <row r="21" spans="1:11" ht="24" customHeight="1" x14ac:dyDescent="0.15">
      <c r="A21" s="230"/>
      <c r="B21" s="22" t="s">
        <v>1</v>
      </c>
      <c r="C21" s="22">
        <f>SUM(D21:J21)</f>
        <v>489</v>
      </c>
      <c r="D21" s="22"/>
      <c r="E21" s="22">
        <f>343+146</f>
        <v>489</v>
      </c>
      <c r="F21" s="22"/>
      <c r="G21" s="22"/>
      <c r="H21" s="22"/>
      <c r="I21" s="22"/>
      <c r="J21" s="22"/>
      <c r="K21" s="25"/>
    </row>
    <row r="22" spans="1:11" ht="24" customHeight="1" thickBot="1" x14ac:dyDescent="0.2">
      <c r="A22" s="255"/>
      <c r="B22" s="30" t="s">
        <v>185</v>
      </c>
      <c r="C22" s="30">
        <f t="shared" si="3"/>
        <v>2445</v>
      </c>
      <c r="D22" s="30"/>
      <c r="E22" s="30">
        <f>1715+730</f>
        <v>2445</v>
      </c>
      <c r="F22" s="49"/>
      <c r="G22" s="49"/>
      <c r="H22" s="49"/>
      <c r="I22" s="49"/>
      <c r="J22" s="49"/>
      <c r="K22" s="50"/>
    </row>
  </sheetData>
  <mergeCells count="12">
    <mergeCell ref="A17:A19"/>
    <mergeCell ref="B2:E2"/>
    <mergeCell ref="B1:E1"/>
    <mergeCell ref="A20:A22"/>
    <mergeCell ref="A8:A10"/>
    <mergeCell ref="A11:A13"/>
    <mergeCell ref="A14:A16"/>
    <mergeCell ref="K3:K4"/>
    <mergeCell ref="D3:J3"/>
    <mergeCell ref="C3:C4"/>
    <mergeCell ref="A3:B4"/>
    <mergeCell ref="A5:A7"/>
  </mergeCells>
  <phoneticPr fontId="8" type="noConversion"/>
  <pageMargins left="0.46" right="0.4" top="1" bottom="0.73" header="0.51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8671875" defaultRowHeight="13.5" x14ac:dyDescent="0.15"/>
  <cols>
    <col min="1" max="1" width="6.44140625" style="2" customWidth="1"/>
    <col min="2" max="2" width="6.88671875" style="2" customWidth="1"/>
    <col min="3" max="3" width="8" style="2" customWidth="1"/>
    <col min="4" max="4" width="7.109375" style="2" customWidth="1"/>
    <col min="5" max="5" width="8.5546875" style="2" customWidth="1"/>
    <col min="6" max="6" width="9" style="2" customWidth="1"/>
    <col min="7" max="7" width="7.109375" style="2" customWidth="1"/>
    <col min="8" max="8" width="8.21875" style="2" customWidth="1"/>
    <col min="9" max="9" width="6.6640625" style="2" customWidth="1"/>
    <col min="10" max="10" width="9.109375" style="2" customWidth="1"/>
    <col min="11" max="11" width="4.44140625" style="2" customWidth="1"/>
    <col min="12" max="16384" width="8.88671875" style="2"/>
  </cols>
  <sheetData>
    <row r="1" spans="1:12" ht="25.5" x14ac:dyDescent="0.3">
      <c r="A1" s="5">
        <v>3</v>
      </c>
      <c r="B1" s="254" t="s">
        <v>14</v>
      </c>
      <c r="C1" s="254"/>
      <c r="D1" s="254"/>
      <c r="E1" s="254"/>
      <c r="F1" s="1"/>
      <c r="G1" s="1"/>
    </row>
    <row r="2" spans="1:12" ht="23.25" customHeight="1" thickBot="1" x14ac:dyDescent="0.2">
      <c r="B2" s="248" t="s">
        <v>31</v>
      </c>
      <c r="C2" s="248"/>
      <c r="D2" s="248"/>
      <c r="E2" s="248"/>
    </row>
    <row r="3" spans="1:12" ht="30.75" customHeight="1" x14ac:dyDescent="0.15">
      <c r="A3" s="257" t="s">
        <v>46</v>
      </c>
      <c r="B3" s="258"/>
      <c r="C3" s="261" t="s">
        <v>2</v>
      </c>
      <c r="D3" s="231" t="s">
        <v>16</v>
      </c>
      <c r="E3" s="231"/>
      <c r="F3" s="231"/>
      <c r="G3" s="231"/>
      <c r="H3" s="231"/>
      <c r="I3" s="231"/>
      <c r="J3" s="231"/>
      <c r="K3" s="256" t="s">
        <v>36</v>
      </c>
    </row>
    <row r="4" spans="1:12" ht="37.5" customHeight="1" thickBot="1" x14ac:dyDescent="0.2">
      <c r="A4" s="259"/>
      <c r="B4" s="260"/>
      <c r="C4" s="262"/>
      <c r="D4" s="51" t="s">
        <v>34</v>
      </c>
      <c r="E4" s="51" t="s">
        <v>35</v>
      </c>
      <c r="F4" s="51" t="s">
        <v>32</v>
      </c>
      <c r="G4" s="51" t="s">
        <v>33</v>
      </c>
      <c r="H4" s="51" t="s">
        <v>41</v>
      </c>
      <c r="I4" s="54" t="s">
        <v>42</v>
      </c>
      <c r="J4" s="51" t="s">
        <v>43</v>
      </c>
      <c r="K4" s="233"/>
    </row>
    <row r="5" spans="1:12" ht="24" customHeight="1" thickTop="1" x14ac:dyDescent="0.15">
      <c r="A5" s="234" t="s">
        <v>2</v>
      </c>
      <c r="B5" s="46" t="s">
        <v>0</v>
      </c>
      <c r="C5" s="55">
        <f>SUM(C8+C11+C14+C17+C20)</f>
        <v>304</v>
      </c>
      <c r="D5" s="46">
        <f>SUM(D8,D11,D14,D17,D20)</f>
        <v>0</v>
      </c>
      <c r="E5" s="46">
        <f t="shared" ref="E5:J5" si="0">SUM(E8,E11,E14,E17,E20)</f>
        <v>0</v>
      </c>
      <c r="F5" s="46">
        <f t="shared" si="0"/>
        <v>0</v>
      </c>
      <c r="G5" s="46">
        <f t="shared" si="0"/>
        <v>0</v>
      </c>
      <c r="H5" s="46">
        <f t="shared" si="0"/>
        <v>0</v>
      </c>
      <c r="I5" s="46">
        <f t="shared" si="0"/>
        <v>44</v>
      </c>
      <c r="J5" s="46">
        <f t="shared" si="0"/>
        <v>260</v>
      </c>
      <c r="K5" s="48"/>
      <c r="L5" s="11"/>
    </row>
    <row r="6" spans="1:12" ht="24" customHeight="1" x14ac:dyDescent="0.15">
      <c r="A6" s="230"/>
      <c r="B6" s="22" t="s">
        <v>1</v>
      </c>
      <c r="C6" s="24">
        <f t="shared" ref="C6:C7" si="1">SUM(C9+C12+C15+C18+C21)</f>
        <v>304</v>
      </c>
      <c r="D6" s="22">
        <f t="shared" ref="D6:J7" si="2">SUM(D9,D12,D15,D18,D21)</f>
        <v>0</v>
      </c>
      <c r="E6" s="22">
        <f t="shared" si="2"/>
        <v>0</v>
      </c>
      <c r="F6" s="22">
        <f t="shared" si="2"/>
        <v>0</v>
      </c>
      <c r="G6" s="22">
        <f t="shared" si="2"/>
        <v>0</v>
      </c>
      <c r="H6" s="22">
        <f t="shared" si="2"/>
        <v>0</v>
      </c>
      <c r="I6" s="22">
        <f t="shared" si="2"/>
        <v>44</v>
      </c>
      <c r="J6" s="22">
        <f t="shared" si="2"/>
        <v>260</v>
      </c>
      <c r="K6" s="25"/>
      <c r="L6" s="11"/>
    </row>
    <row r="7" spans="1:12" ht="24" customHeight="1" thickBot="1" x14ac:dyDescent="0.2">
      <c r="A7" s="235"/>
      <c r="B7" s="98" t="s">
        <v>186</v>
      </c>
      <c r="C7" s="100">
        <f t="shared" si="1"/>
        <v>304</v>
      </c>
      <c r="D7" s="98">
        <f t="shared" si="2"/>
        <v>0</v>
      </c>
      <c r="E7" s="98">
        <f t="shared" si="2"/>
        <v>0</v>
      </c>
      <c r="F7" s="98">
        <f t="shared" si="2"/>
        <v>0</v>
      </c>
      <c r="G7" s="98">
        <f t="shared" si="2"/>
        <v>0</v>
      </c>
      <c r="H7" s="98">
        <f t="shared" si="2"/>
        <v>0</v>
      </c>
      <c r="I7" s="98">
        <f t="shared" si="2"/>
        <v>44</v>
      </c>
      <c r="J7" s="98">
        <f t="shared" si="2"/>
        <v>260</v>
      </c>
      <c r="K7" s="108"/>
      <c r="L7" s="11"/>
    </row>
    <row r="8" spans="1:12" ht="24" customHeight="1" x14ac:dyDescent="0.15">
      <c r="A8" s="246" t="s">
        <v>180</v>
      </c>
      <c r="B8" s="104" t="s">
        <v>0</v>
      </c>
      <c r="C8" s="104">
        <f>SUM(D8:J8)</f>
        <v>102</v>
      </c>
      <c r="D8" s="104"/>
      <c r="E8" s="104"/>
      <c r="F8" s="104"/>
      <c r="G8" s="104"/>
      <c r="H8" s="104"/>
      <c r="I8" s="104">
        <f>6+28</f>
        <v>34</v>
      </c>
      <c r="J8" s="104">
        <f>32+36</f>
        <v>68</v>
      </c>
      <c r="K8" s="105"/>
    </row>
    <row r="9" spans="1:12" ht="24" customHeight="1" x14ac:dyDescent="0.15">
      <c r="A9" s="230"/>
      <c r="B9" s="22" t="s">
        <v>1</v>
      </c>
      <c r="C9" s="22">
        <f t="shared" ref="C9:C22" si="3">SUM(D9:J9)</f>
        <v>102</v>
      </c>
      <c r="D9" s="22"/>
      <c r="E9" s="22"/>
      <c r="F9" s="22"/>
      <c r="G9" s="22"/>
      <c r="H9" s="22"/>
      <c r="I9" s="22">
        <f>6+28</f>
        <v>34</v>
      </c>
      <c r="J9" s="22">
        <f>32+36</f>
        <v>68</v>
      </c>
      <c r="K9" s="25"/>
    </row>
    <row r="10" spans="1:12" ht="24" customHeight="1" x14ac:dyDescent="0.15">
      <c r="A10" s="230"/>
      <c r="B10" s="22" t="s">
        <v>186</v>
      </c>
      <c r="C10" s="22">
        <f t="shared" si="3"/>
        <v>102</v>
      </c>
      <c r="D10" s="22"/>
      <c r="E10" s="22"/>
      <c r="F10" s="22"/>
      <c r="G10" s="22"/>
      <c r="H10" s="22"/>
      <c r="I10" s="22">
        <f>6+28</f>
        <v>34</v>
      </c>
      <c r="J10" s="22">
        <f>32+36</f>
        <v>68</v>
      </c>
      <c r="K10" s="25"/>
    </row>
    <row r="11" spans="1:12" ht="24" customHeight="1" x14ac:dyDescent="0.15">
      <c r="A11" s="230" t="s">
        <v>181</v>
      </c>
      <c r="B11" s="22" t="s">
        <v>0</v>
      </c>
      <c r="C11" s="22">
        <f t="shared" si="3"/>
        <v>64</v>
      </c>
      <c r="D11" s="22"/>
      <c r="E11" s="22"/>
      <c r="F11" s="22"/>
      <c r="G11" s="22"/>
      <c r="H11" s="22"/>
      <c r="I11" s="22"/>
      <c r="J11" s="22">
        <f>41+23</f>
        <v>64</v>
      </c>
      <c r="K11" s="25"/>
    </row>
    <row r="12" spans="1:12" ht="24" customHeight="1" x14ac:dyDescent="0.15">
      <c r="A12" s="230"/>
      <c r="B12" s="22" t="s">
        <v>1</v>
      </c>
      <c r="C12" s="22">
        <f t="shared" si="3"/>
        <v>64</v>
      </c>
      <c r="D12" s="22"/>
      <c r="E12" s="22"/>
      <c r="F12" s="22"/>
      <c r="G12" s="22"/>
      <c r="H12" s="22"/>
      <c r="I12" s="22"/>
      <c r="J12" s="22">
        <f>41+23</f>
        <v>64</v>
      </c>
      <c r="K12" s="25"/>
    </row>
    <row r="13" spans="1:12" ht="24" customHeight="1" x14ac:dyDescent="0.15">
      <c r="A13" s="230"/>
      <c r="B13" s="22" t="s">
        <v>170</v>
      </c>
      <c r="C13" s="22">
        <f t="shared" si="3"/>
        <v>64</v>
      </c>
      <c r="D13" s="22"/>
      <c r="E13" s="22"/>
      <c r="F13" s="22"/>
      <c r="G13" s="22"/>
      <c r="H13" s="22"/>
      <c r="I13" s="22"/>
      <c r="J13" s="22">
        <f>41+23</f>
        <v>64</v>
      </c>
      <c r="K13" s="25"/>
    </row>
    <row r="14" spans="1:12" ht="24" customHeight="1" x14ac:dyDescent="0.15">
      <c r="A14" s="230" t="s">
        <v>182</v>
      </c>
      <c r="B14" s="22" t="s">
        <v>0</v>
      </c>
      <c r="C14" s="22">
        <f t="shared" si="3"/>
        <v>10</v>
      </c>
      <c r="D14" s="22"/>
      <c r="E14" s="22"/>
      <c r="F14" s="22"/>
      <c r="G14" s="22"/>
      <c r="H14" s="22"/>
      <c r="I14" s="22"/>
      <c r="J14" s="22">
        <f>10</f>
        <v>10</v>
      </c>
      <c r="K14" s="25"/>
    </row>
    <row r="15" spans="1:12" ht="24" customHeight="1" x14ac:dyDescent="0.15">
      <c r="A15" s="230"/>
      <c r="B15" s="22" t="s">
        <v>1</v>
      </c>
      <c r="C15" s="22">
        <f t="shared" si="3"/>
        <v>10</v>
      </c>
      <c r="D15" s="22"/>
      <c r="E15" s="22"/>
      <c r="F15" s="22"/>
      <c r="G15" s="22"/>
      <c r="H15" s="22"/>
      <c r="I15" s="22"/>
      <c r="J15" s="22">
        <f>10</f>
        <v>10</v>
      </c>
      <c r="K15" s="25"/>
    </row>
    <row r="16" spans="1:12" ht="24" customHeight="1" x14ac:dyDescent="0.15">
      <c r="A16" s="230"/>
      <c r="B16" s="22" t="s">
        <v>170</v>
      </c>
      <c r="C16" s="22">
        <f t="shared" si="3"/>
        <v>10</v>
      </c>
      <c r="D16" s="22"/>
      <c r="E16" s="22"/>
      <c r="F16" s="22"/>
      <c r="G16" s="22"/>
      <c r="H16" s="22"/>
      <c r="I16" s="22"/>
      <c r="J16" s="22">
        <f>10</f>
        <v>10</v>
      </c>
      <c r="K16" s="25"/>
    </row>
    <row r="17" spans="1:11" ht="24" customHeight="1" x14ac:dyDescent="0.15">
      <c r="A17" s="230" t="s">
        <v>183</v>
      </c>
      <c r="B17" s="22" t="s">
        <v>0</v>
      </c>
      <c r="C17" s="22">
        <f t="shared" si="3"/>
        <v>0</v>
      </c>
      <c r="D17" s="22"/>
      <c r="E17" s="22"/>
      <c r="F17" s="22"/>
      <c r="G17" s="22"/>
      <c r="H17" s="22"/>
      <c r="I17" s="22"/>
      <c r="J17" s="22"/>
      <c r="K17" s="25"/>
    </row>
    <row r="18" spans="1:11" ht="24" customHeight="1" x14ac:dyDescent="0.15">
      <c r="A18" s="230"/>
      <c r="B18" s="22" t="s">
        <v>1</v>
      </c>
      <c r="C18" s="22">
        <f t="shared" si="3"/>
        <v>0</v>
      </c>
      <c r="D18" s="22"/>
      <c r="E18" s="22"/>
      <c r="F18" s="22"/>
      <c r="G18" s="22"/>
      <c r="H18" s="22"/>
      <c r="I18" s="22"/>
      <c r="J18" s="22"/>
      <c r="K18" s="25"/>
    </row>
    <row r="19" spans="1:11" ht="24" customHeight="1" x14ac:dyDescent="0.15">
      <c r="A19" s="230"/>
      <c r="B19" s="22" t="s">
        <v>170</v>
      </c>
      <c r="C19" s="22">
        <f t="shared" si="3"/>
        <v>0</v>
      </c>
      <c r="D19" s="22"/>
      <c r="E19" s="22"/>
      <c r="F19" s="22"/>
      <c r="G19" s="22"/>
      <c r="H19" s="22"/>
      <c r="I19" s="22"/>
      <c r="J19" s="22"/>
      <c r="K19" s="25"/>
    </row>
    <row r="20" spans="1:11" ht="24" customHeight="1" x14ac:dyDescent="0.15">
      <c r="A20" s="230" t="s">
        <v>184</v>
      </c>
      <c r="B20" s="22" t="s">
        <v>0</v>
      </c>
      <c r="C20" s="22">
        <f t="shared" si="3"/>
        <v>128</v>
      </c>
      <c r="D20" s="22"/>
      <c r="E20" s="22"/>
      <c r="F20" s="22"/>
      <c r="G20" s="22"/>
      <c r="H20" s="22"/>
      <c r="I20" s="22">
        <f>10</f>
        <v>10</v>
      </c>
      <c r="J20" s="22">
        <f>84+34</f>
        <v>118</v>
      </c>
      <c r="K20" s="25"/>
    </row>
    <row r="21" spans="1:11" ht="24" customHeight="1" x14ac:dyDescent="0.15">
      <c r="A21" s="230"/>
      <c r="B21" s="22" t="s">
        <v>1</v>
      </c>
      <c r="C21" s="22">
        <f t="shared" si="3"/>
        <v>128</v>
      </c>
      <c r="D21" s="22"/>
      <c r="E21" s="22"/>
      <c r="F21" s="22"/>
      <c r="G21" s="22"/>
      <c r="H21" s="22"/>
      <c r="I21" s="22">
        <f>10</f>
        <v>10</v>
      </c>
      <c r="J21" s="22">
        <f>84+34</f>
        <v>118</v>
      </c>
      <c r="K21" s="25"/>
    </row>
    <row r="22" spans="1:11" ht="24" customHeight="1" thickBot="1" x14ac:dyDescent="0.2">
      <c r="A22" s="239"/>
      <c r="B22" s="30" t="s">
        <v>186</v>
      </c>
      <c r="C22" s="30">
        <f t="shared" si="3"/>
        <v>128</v>
      </c>
      <c r="D22" s="30"/>
      <c r="E22" s="30"/>
      <c r="F22" s="30"/>
      <c r="G22" s="30"/>
      <c r="H22" s="30"/>
      <c r="I22" s="30">
        <f>10</f>
        <v>10</v>
      </c>
      <c r="J22" s="30">
        <f>84+34</f>
        <v>118</v>
      </c>
      <c r="K22" s="31"/>
    </row>
  </sheetData>
  <mergeCells count="12">
    <mergeCell ref="A20:A22"/>
    <mergeCell ref="K3:K4"/>
    <mergeCell ref="B1:E1"/>
    <mergeCell ref="B2:E2"/>
    <mergeCell ref="A3:B4"/>
    <mergeCell ref="C3:C4"/>
    <mergeCell ref="D3:J3"/>
    <mergeCell ref="A5:A7"/>
    <mergeCell ref="A8:A10"/>
    <mergeCell ref="A11:A13"/>
    <mergeCell ref="A14:A16"/>
    <mergeCell ref="A17:A19"/>
  </mergeCells>
  <phoneticPr fontId="8" type="noConversion"/>
  <pageMargins left="0.48" right="0.4" top="1" bottom="1" header="0.51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A66"/>
  <sheetViews>
    <sheetView zoomScale="106" zoomScaleNormal="106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V1"/>
    </sheetView>
  </sheetViews>
  <sheetFormatPr defaultRowHeight="13.5" x14ac:dyDescent="0.15"/>
  <cols>
    <col min="1" max="1" width="3.77734375" customWidth="1"/>
    <col min="2" max="3" width="5.7773437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thickBot="1" x14ac:dyDescent="0.2">
      <c r="A1" s="269" t="s">
        <v>158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18"/>
      <c r="AA1" s="178"/>
    </row>
    <row r="2" spans="1:27" ht="20.100000000000001" customHeight="1" x14ac:dyDescent="0.15">
      <c r="A2" s="270" t="s">
        <v>57</v>
      </c>
      <c r="B2" s="268" t="s">
        <v>58</v>
      </c>
      <c r="C2" s="268" t="s">
        <v>59</v>
      </c>
      <c r="D2" s="268" t="s">
        <v>60</v>
      </c>
      <c r="E2" s="268"/>
      <c r="F2" s="268"/>
      <c r="G2" s="268"/>
      <c r="H2" s="275" t="s">
        <v>50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190"/>
      <c r="Y2" s="190"/>
      <c r="Z2" s="190"/>
      <c r="AA2" s="191"/>
    </row>
    <row r="3" spans="1:27" ht="17.25" customHeight="1" x14ac:dyDescent="0.15">
      <c r="A3" s="271"/>
      <c r="B3" s="264"/>
      <c r="C3" s="264"/>
      <c r="D3" s="264" t="s">
        <v>163</v>
      </c>
      <c r="E3" s="264" t="s">
        <v>52</v>
      </c>
      <c r="F3" s="264" t="s">
        <v>53</v>
      </c>
      <c r="G3" s="264" t="s">
        <v>170</v>
      </c>
      <c r="H3" s="264" t="s">
        <v>51</v>
      </c>
      <c r="I3" s="274"/>
      <c r="J3" s="274"/>
      <c r="K3" s="274"/>
      <c r="L3" s="264" t="s">
        <v>54</v>
      </c>
      <c r="M3" s="264"/>
      <c r="N3" s="264"/>
      <c r="O3" s="264"/>
      <c r="P3" s="264" t="s">
        <v>55</v>
      </c>
      <c r="Q3" s="264"/>
      <c r="R3" s="264"/>
      <c r="S3" s="264"/>
      <c r="T3" s="264" t="s">
        <v>56</v>
      </c>
      <c r="U3" s="264"/>
      <c r="V3" s="264"/>
      <c r="W3" s="265"/>
      <c r="X3" s="263" t="s">
        <v>249</v>
      </c>
      <c r="Y3" s="264"/>
      <c r="Z3" s="264"/>
      <c r="AA3" s="265"/>
    </row>
    <row r="4" spans="1:27" ht="26.25" customHeight="1" thickBot="1" x14ac:dyDescent="0.2">
      <c r="A4" s="272"/>
      <c r="B4" s="273"/>
      <c r="C4" s="273"/>
      <c r="D4" s="273"/>
      <c r="E4" s="273"/>
      <c r="F4" s="273"/>
      <c r="G4" s="273"/>
      <c r="H4" s="179" t="s">
        <v>48</v>
      </c>
      <c r="I4" s="179" t="s">
        <v>52</v>
      </c>
      <c r="J4" s="179" t="s">
        <v>53</v>
      </c>
      <c r="K4" s="69" t="s">
        <v>189</v>
      </c>
      <c r="L4" s="179" t="s">
        <v>48</v>
      </c>
      <c r="M4" s="179" t="s">
        <v>52</v>
      </c>
      <c r="N4" s="179" t="s">
        <v>53</v>
      </c>
      <c r="O4" s="69" t="s">
        <v>189</v>
      </c>
      <c r="P4" s="179" t="s">
        <v>48</v>
      </c>
      <c r="Q4" s="179" t="s">
        <v>52</v>
      </c>
      <c r="R4" s="179" t="s">
        <v>53</v>
      </c>
      <c r="S4" s="69" t="s">
        <v>189</v>
      </c>
      <c r="T4" s="70" t="s">
        <v>48</v>
      </c>
      <c r="U4" s="70" t="s">
        <v>52</v>
      </c>
      <c r="V4" s="70" t="s">
        <v>53</v>
      </c>
      <c r="W4" s="71" t="s">
        <v>189</v>
      </c>
      <c r="X4" s="185" t="s">
        <v>48</v>
      </c>
      <c r="Y4" s="70" t="s">
        <v>52</v>
      </c>
      <c r="Z4" s="70" t="s">
        <v>53</v>
      </c>
      <c r="AA4" s="71" t="s">
        <v>189</v>
      </c>
    </row>
    <row r="5" spans="1:27" ht="23.25" customHeight="1" thickTop="1" thickBot="1" x14ac:dyDescent="0.2">
      <c r="A5" s="121" t="s">
        <v>159</v>
      </c>
      <c r="B5" s="112"/>
      <c r="C5" s="112"/>
      <c r="D5" s="113"/>
      <c r="E5" s="115">
        <f>SUM(E6:E66)</f>
        <v>1074</v>
      </c>
      <c r="F5" s="115">
        <f>SUM(F6:F66)</f>
        <v>1074</v>
      </c>
      <c r="G5" s="115">
        <f>SUM(G6:G66)</f>
        <v>10981</v>
      </c>
      <c r="H5" s="115"/>
      <c r="I5" s="115">
        <f>SUM(I6:I66)</f>
        <v>1074</v>
      </c>
      <c r="J5" s="115">
        <f t="shared" ref="J5:K5" si="0">SUM(J6:J66)</f>
        <v>1074</v>
      </c>
      <c r="K5" s="115">
        <f t="shared" si="0"/>
        <v>10981</v>
      </c>
      <c r="L5" s="115"/>
      <c r="M5" s="115">
        <f>SUM(M6:M66)</f>
        <v>0</v>
      </c>
      <c r="N5" s="115">
        <f>SUM(N6:N66)</f>
        <v>0</v>
      </c>
      <c r="O5" s="115">
        <f>SUM(O6:O66)</f>
        <v>0</v>
      </c>
      <c r="P5" s="115"/>
      <c r="Q5" s="115">
        <f>SUM(Q6:Q66)</f>
        <v>0</v>
      </c>
      <c r="R5" s="115">
        <f>SUM(R6:R66)</f>
        <v>0</v>
      </c>
      <c r="S5" s="115"/>
      <c r="T5" s="115"/>
      <c r="U5" s="115">
        <f>SUM(U6:U66)</f>
        <v>0</v>
      </c>
      <c r="V5" s="115">
        <f>SUM(V6:V66)</f>
        <v>0</v>
      </c>
      <c r="W5" s="116">
        <f>SUM(W6:W66)</f>
        <v>0</v>
      </c>
      <c r="X5" s="186"/>
      <c r="Y5" s="183">
        <f>SUM(Y6:Y66)</f>
        <v>0</v>
      </c>
      <c r="Z5" s="183">
        <f>SUM(Z6:Z66)</f>
        <v>0</v>
      </c>
      <c r="AA5" s="184">
        <f>SUM(AA6:AA66)</f>
        <v>0</v>
      </c>
    </row>
    <row r="6" spans="1:27" s="14" customFormat="1" ht="20.100000000000001" customHeight="1" x14ac:dyDescent="0.15">
      <c r="A6" s="267" t="s">
        <v>61</v>
      </c>
      <c r="B6" s="268" t="s">
        <v>190</v>
      </c>
      <c r="C6" s="94" t="s">
        <v>62</v>
      </c>
      <c r="D6" s="94">
        <v>1</v>
      </c>
      <c r="E6" s="117">
        <f>SUM(I6+M6+Q6+U6+Y6)</f>
        <v>29</v>
      </c>
      <c r="F6" s="117">
        <f t="shared" ref="F6:G7" si="1">SUM(J6+N6+R6+V6+Z6)</f>
        <v>29</v>
      </c>
      <c r="G6" s="117">
        <f t="shared" si="1"/>
        <v>262</v>
      </c>
      <c r="H6" s="118">
        <v>44244</v>
      </c>
      <c r="I6" s="119">
        <v>29</v>
      </c>
      <c r="J6" s="119">
        <v>29</v>
      </c>
      <c r="K6" s="119">
        <v>262</v>
      </c>
      <c r="L6" s="118"/>
      <c r="M6" s="119"/>
      <c r="N6" s="119"/>
      <c r="O6" s="119"/>
      <c r="P6" s="118"/>
      <c r="Q6" s="119"/>
      <c r="R6" s="119"/>
      <c r="S6" s="119"/>
      <c r="T6" s="118"/>
      <c r="U6" s="119"/>
      <c r="V6" s="119"/>
      <c r="W6" s="120"/>
      <c r="X6" s="187"/>
      <c r="Y6" s="181"/>
      <c r="Z6" s="181"/>
      <c r="AA6" s="182"/>
    </row>
    <row r="7" spans="1:27" s="14" customFormat="1" ht="20.100000000000001" customHeight="1" x14ac:dyDescent="0.15">
      <c r="A7" s="266"/>
      <c r="B7" s="264"/>
      <c r="C7" s="56" t="s">
        <v>63</v>
      </c>
      <c r="D7" s="56">
        <v>1</v>
      </c>
      <c r="E7" s="57">
        <f>SUM(I7+M7+Q7+U7+Y7)</f>
        <v>4</v>
      </c>
      <c r="F7" s="57">
        <f t="shared" si="1"/>
        <v>4</v>
      </c>
      <c r="G7" s="57">
        <f t="shared" si="1"/>
        <v>26</v>
      </c>
      <c r="H7" s="58">
        <v>44257</v>
      </c>
      <c r="I7" s="59">
        <v>4</v>
      </c>
      <c r="J7" s="59">
        <v>4</v>
      </c>
      <c r="K7" s="59">
        <v>26</v>
      </c>
      <c r="L7" s="58"/>
      <c r="M7" s="59"/>
      <c r="N7" s="59"/>
      <c r="O7" s="59"/>
      <c r="P7" s="58"/>
      <c r="Q7" s="59"/>
      <c r="R7" s="59"/>
      <c r="S7" s="59"/>
      <c r="T7" s="58"/>
      <c r="U7" s="59"/>
      <c r="V7" s="59"/>
      <c r="W7" s="60"/>
      <c r="X7" s="188"/>
      <c r="Y7" s="59"/>
      <c r="Z7" s="59"/>
      <c r="AA7" s="60"/>
    </row>
    <row r="8" spans="1:27" s="14" customFormat="1" ht="20.100000000000001" customHeight="1" x14ac:dyDescent="0.15">
      <c r="A8" s="266"/>
      <c r="B8" s="264" t="s">
        <v>65</v>
      </c>
      <c r="C8" s="56" t="s">
        <v>66</v>
      </c>
      <c r="D8" s="56">
        <v>1</v>
      </c>
      <c r="E8" s="57">
        <f t="shared" ref="E8:E65" si="2">SUM(I8+M8+Q8+U8+Y8)</f>
        <v>9</v>
      </c>
      <c r="F8" s="57">
        <f t="shared" ref="F8:F66" si="3">SUM(J8+N8+R8+V8+Z8)</f>
        <v>9</v>
      </c>
      <c r="G8" s="57">
        <f t="shared" ref="G8:G66" si="4">SUM(K8+O8+S8+W8+AA8)</f>
        <v>104</v>
      </c>
      <c r="H8" s="58">
        <v>44236</v>
      </c>
      <c r="I8" s="59">
        <v>9</v>
      </c>
      <c r="J8" s="59">
        <v>9</v>
      </c>
      <c r="K8" s="59">
        <v>104</v>
      </c>
      <c r="L8" s="58"/>
      <c r="M8" s="59"/>
      <c r="N8" s="59"/>
      <c r="O8" s="59"/>
      <c r="P8" s="58"/>
      <c r="Q8" s="59"/>
      <c r="R8" s="59"/>
      <c r="S8" s="59"/>
      <c r="T8" s="58"/>
      <c r="U8" s="59"/>
      <c r="V8" s="59"/>
      <c r="W8" s="60"/>
      <c r="X8" s="188"/>
      <c r="Y8" s="59"/>
      <c r="Z8" s="59"/>
      <c r="AA8" s="60"/>
    </row>
    <row r="9" spans="1:27" s="14" customFormat="1" ht="20.100000000000001" customHeight="1" x14ac:dyDescent="0.15">
      <c r="A9" s="266"/>
      <c r="B9" s="264"/>
      <c r="C9" s="56" t="s">
        <v>67</v>
      </c>
      <c r="D9" s="56">
        <v>1</v>
      </c>
      <c r="E9" s="57">
        <f t="shared" si="2"/>
        <v>2</v>
      </c>
      <c r="F9" s="57">
        <f t="shared" si="3"/>
        <v>2</v>
      </c>
      <c r="G9" s="57">
        <f t="shared" si="4"/>
        <v>22</v>
      </c>
      <c r="H9" s="58">
        <v>44236</v>
      </c>
      <c r="I9" s="59">
        <v>2</v>
      </c>
      <c r="J9" s="59">
        <v>2</v>
      </c>
      <c r="K9" s="59">
        <v>22</v>
      </c>
      <c r="L9" s="58"/>
      <c r="M9" s="59"/>
      <c r="N9" s="59"/>
      <c r="O9" s="59"/>
      <c r="P9" s="58"/>
      <c r="Q9" s="59"/>
      <c r="R9" s="59"/>
      <c r="S9" s="59"/>
      <c r="T9" s="58"/>
      <c r="U9" s="59"/>
      <c r="V9" s="59"/>
      <c r="W9" s="60"/>
      <c r="X9" s="188"/>
      <c r="Y9" s="59"/>
      <c r="Z9" s="59"/>
      <c r="AA9" s="60"/>
    </row>
    <row r="10" spans="1:27" s="14" customFormat="1" ht="20.100000000000001" customHeight="1" x14ac:dyDescent="0.15">
      <c r="A10" s="266"/>
      <c r="B10" s="264"/>
      <c r="C10" s="56" t="s">
        <v>68</v>
      </c>
      <c r="D10" s="56">
        <v>1</v>
      </c>
      <c r="E10" s="57">
        <f t="shared" si="2"/>
        <v>9</v>
      </c>
      <c r="F10" s="57">
        <f t="shared" si="3"/>
        <v>9</v>
      </c>
      <c r="G10" s="57">
        <f t="shared" si="4"/>
        <v>82</v>
      </c>
      <c r="H10" s="58">
        <v>44267</v>
      </c>
      <c r="I10" s="59">
        <v>9</v>
      </c>
      <c r="J10" s="59">
        <v>9</v>
      </c>
      <c r="K10" s="59">
        <v>82</v>
      </c>
      <c r="L10" s="58"/>
      <c r="M10" s="59"/>
      <c r="N10" s="59"/>
      <c r="O10" s="59"/>
      <c r="P10" s="58"/>
      <c r="Q10" s="59"/>
      <c r="R10" s="59"/>
      <c r="S10" s="59"/>
      <c r="T10" s="58"/>
      <c r="U10" s="59"/>
      <c r="V10" s="59"/>
      <c r="W10" s="60"/>
      <c r="X10" s="188"/>
      <c r="Y10" s="59"/>
      <c r="Z10" s="59"/>
      <c r="AA10" s="60"/>
    </row>
    <row r="11" spans="1:27" s="14" customFormat="1" ht="20.100000000000001" customHeight="1" x14ac:dyDescent="0.15">
      <c r="A11" s="266"/>
      <c r="B11" s="264"/>
      <c r="C11" s="56" t="s">
        <v>69</v>
      </c>
      <c r="D11" s="56">
        <v>1</v>
      </c>
      <c r="E11" s="57">
        <f t="shared" si="2"/>
        <v>12</v>
      </c>
      <c r="F11" s="57">
        <f t="shared" si="3"/>
        <v>12</v>
      </c>
      <c r="G11" s="57">
        <f t="shared" si="4"/>
        <v>99</v>
      </c>
      <c r="H11" s="58">
        <v>44271</v>
      </c>
      <c r="I11" s="59">
        <v>12</v>
      </c>
      <c r="J11" s="59">
        <v>12</v>
      </c>
      <c r="K11" s="59">
        <v>99</v>
      </c>
      <c r="L11" s="58"/>
      <c r="M11" s="59"/>
      <c r="N11" s="59"/>
      <c r="O11" s="59"/>
      <c r="P11" s="58"/>
      <c r="Q11" s="59"/>
      <c r="R11" s="59"/>
      <c r="S11" s="59"/>
      <c r="T11" s="58"/>
      <c r="U11" s="59"/>
      <c r="V11" s="59"/>
      <c r="W11" s="60"/>
      <c r="X11" s="188"/>
      <c r="Y11" s="59"/>
      <c r="Z11" s="59"/>
      <c r="AA11" s="60"/>
    </row>
    <row r="12" spans="1:27" s="14" customFormat="1" ht="20.100000000000001" customHeight="1" x14ac:dyDescent="0.15">
      <c r="A12" s="266"/>
      <c r="B12" s="264"/>
      <c r="C12" s="56" t="s">
        <v>70</v>
      </c>
      <c r="D12" s="56">
        <v>1</v>
      </c>
      <c r="E12" s="57">
        <f t="shared" si="2"/>
        <v>19</v>
      </c>
      <c r="F12" s="57">
        <f t="shared" si="3"/>
        <v>19</v>
      </c>
      <c r="G12" s="57">
        <f t="shared" si="4"/>
        <v>182</v>
      </c>
      <c r="H12" s="58">
        <v>44270</v>
      </c>
      <c r="I12" s="59">
        <v>19</v>
      </c>
      <c r="J12" s="59">
        <v>19</v>
      </c>
      <c r="K12" s="59">
        <v>182</v>
      </c>
      <c r="L12" s="58"/>
      <c r="M12" s="59"/>
      <c r="N12" s="59"/>
      <c r="O12" s="59"/>
      <c r="P12" s="58"/>
      <c r="Q12" s="59"/>
      <c r="R12" s="59"/>
      <c r="S12" s="59"/>
      <c r="T12" s="58"/>
      <c r="U12" s="59"/>
      <c r="V12" s="59"/>
      <c r="W12" s="60"/>
      <c r="X12" s="188"/>
      <c r="Y12" s="59"/>
      <c r="Z12" s="59"/>
      <c r="AA12" s="60"/>
    </row>
    <row r="13" spans="1:27" s="14" customFormat="1" ht="20.100000000000001" customHeight="1" x14ac:dyDescent="0.15">
      <c r="A13" s="266"/>
      <c r="B13" s="264" t="s">
        <v>72</v>
      </c>
      <c r="C13" s="56" t="s">
        <v>73</v>
      </c>
      <c r="D13" s="56">
        <v>1</v>
      </c>
      <c r="E13" s="57">
        <f t="shared" si="2"/>
        <v>11</v>
      </c>
      <c r="F13" s="57">
        <f t="shared" si="3"/>
        <v>11</v>
      </c>
      <c r="G13" s="57">
        <f t="shared" si="4"/>
        <v>116</v>
      </c>
      <c r="H13" s="58">
        <v>44266</v>
      </c>
      <c r="I13" s="59">
        <v>11</v>
      </c>
      <c r="J13" s="59">
        <v>11</v>
      </c>
      <c r="K13" s="59">
        <v>116</v>
      </c>
      <c r="L13" s="58"/>
      <c r="M13" s="59"/>
      <c r="N13" s="59"/>
      <c r="O13" s="59"/>
      <c r="P13" s="58"/>
      <c r="Q13" s="59"/>
      <c r="R13" s="59"/>
      <c r="S13" s="59"/>
      <c r="T13" s="58"/>
      <c r="U13" s="59"/>
      <c r="V13" s="59"/>
      <c r="W13" s="60"/>
      <c r="X13" s="188"/>
      <c r="Y13" s="59"/>
      <c r="Z13" s="59"/>
      <c r="AA13" s="60"/>
    </row>
    <row r="14" spans="1:27" s="14" customFormat="1" ht="20.100000000000001" customHeight="1" x14ac:dyDescent="0.15">
      <c r="A14" s="266"/>
      <c r="B14" s="264"/>
      <c r="C14" s="56" t="s">
        <v>74</v>
      </c>
      <c r="D14" s="56">
        <v>1</v>
      </c>
      <c r="E14" s="57">
        <f t="shared" si="2"/>
        <v>32</v>
      </c>
      <c r="F14" s="57">
        <f t="shared" si="3"/>
        <v>32</v>
      </c>
      <c r="G14" s="57">
        <f t="shared" si="4"/>
        <v>340</v>
      </c>
      <c r="H14" s="58">
        <v>44266</v>
      </c>
      <c r="I14" s="59">
        <v>32</v>
      </c>
      <c r="J14" s="59">
        <v>32</v>
      </c>
      <c r="K14" s="59">
        <v>340</v>
      </c>
      <c r="L14" s="58"/>
      <c r="M14" s="59"/>
      <c r="N14" s="59"/>
      <c r="O14" s="59"/>
      <c r="P14" s="58"/>
      <c r="Q14" s="59"/>
      <c r="R14" s="59"/>
      <c r="S14" s="59"/>
      <c r="T14" s="58"/>
      <c r="U14" s="59"/>
      <c r="V14" s="59"/>
      <c r="W14" s="60"/>
      <c r="X14" s="188"/>
      <c r="Y14" s="59"/>
      <c r="Z14" s="59"/>
      <c r="AA14" s="60"/>
    </row>
    <row r="15" spans="1:27" s="14" customFormat="1" ht="20.100000000000001" customHeight="1" x14ac:dyDescent="0.15">
      <c r="A15" s="266"/>
      <c r="B15" s="264"/>
      <c r="C15" s="56" t="s">
        <v>75</v>
      </c>
      <c r="D15" s="56">
        <v>1</v>
      </c>
      <c r="E15" s="57">
        <f t="shared" si="2"/>
        <v>17</v>
      </c>
      <c r="F15" s="57">
        <f t="shared" si="3"/>
        <v>17</v>
      </c>
      <c r="G15" s="57">
        <f t="shared" si="4"/>
        <v>175</v>
      </c>
      <c r="H15" s="58">
        <v>44266</v>
      </c>
      <c r="I15" s="59">
        <v>17</v>
      </c>
      <c r="J15" s="59">
        <v>17</v>
      </c>
      <c r="K15" s="59">
        <v>175</v>
      </c>
      <c r="L15" s="58"/>
      <c r="M15" s="59"/>
      <c r="N15" s="59"/>
      <c r="O15" s="59"/>
      <c r="P15" s="58"/>
      <c r="Q15" s="59"/>
      <c r="R15" s="59"/>
      <c r="S15" s="59"/>
      <c r="T15" s="58"/>
      <c r="U15" s="59"/>
      <c r="V15" s="59"/>
      <c r="W15" s="60"/>
      <c r="X15" s="188"/>
      <c r="Y15" s="59"/>
      <c r="Z15" s="59"/>
      <c r="AA15" s="60"/>
    </row>
    <row r="16" spans="1:27" s="14" customFormat="1" ht="20.100000000000001" customHeight="1" x14ac:dyDescent="0.15">
      <c r="A16" s="266"/>
      <c r="B16" s="264" t="s">
        <v>71</v>
      </c>
      <c r="C16" s="56" t="s">
        <v>76</v>
      </c>
      <c r="D16" s="56"/>
      <c r="E16" s="57">
        <f t="shared" si="2"/>
        <v>0</v>
      </c>
      <c r="F16" s="57">
        <f t="shared" si="3"/>
        <v>0</v>
      </c>
      <c r="G16" s="57">
        <f t="shared" si="4"/>
        <v>0</v>
      </c>
      <c r="H16" s="58"/>
      <c r="I16" s="59"/>
      <c r="J16" s="59"/>
      <c r="K16" s="59"/>
      <c r="L16" s="58"/>
      <c r="M16" s="59"/>
      <c r="N16" s="59"/>
      <c r="O16" s="59"/>
      <c r="P16" s="58"/>
      <c r="Q16" s="59"/>
      <c r="R16" s="59"/>
      <c r="S16" s="59"/>
      <c r="T16" s="58"/>
      <c r="U16" s="59"/>
      <c r="V16" s="59"/>
      <c r="W16" s="60"/>
      <c r="X16" s="188"/>
      <c r="Y16" s="59"/>
      <c r="Z16" s="59"/>
      <c r="AA16" s="60"/>
    </row>
    <row r="17" spans="1:27" s="14" customFormat="1" ht="20.100000000000001" customHeight="1" x14ac:dyDescent="0.15">
      <c r="A17" s="266"/>
      <c r="B17" s="264"/>
      <c r="C17" s="56" t="s">
        <v>77</v>
      </c>
      <c r="D17" s="56">
        <v>1</v>
      </c>
      <c r="E17" s="57">
        <f t="shared" si="2"/>
        <v>27</v>
      </c>
      <c r="F17" s="57">
        <f t="shared" si="3"/>
        <v>27</v>
      </c>
      <c r="G17" s="57">
        <f t="shared" si="4"/>
        <v>314</v>
      </c>
      <c r="H17" s="58">
        <v>44229</v>
      </c>
      <c r="I17" s="59">
        <v>27</v>
      </c>
      <c r="J17" s="59">
        <v>27</v>
      </c>
      <c r="K17" s="59">
        <v>314</v>
      </c>
      <c r="L17" s="58"/>
      <c r="M17" s="59"/>
      <c r="N17" s="59"/>
      <c r="O17" s="59"/>
      <c r="P17" s="58"/>
      <c r="Q17" s="59"/>
      <c r="R17" s="59"/>
      <c r="S17" s="59"/>
      <c r="T17" s="58"/>
      <c r="U17" s="59"/>
      <c r="V17" s="59"/>
      <c r="W17" s="60"/>
      <c r="X17" s="188"/>
      <c r="Y17" s="59"/>
      <c r="Z17" s="59"/>
      <c r="AA17" s="60"/>
    </row>
    <row r="18" spans="1:27" s="14" customFormat="1" ht="20.100000000000001" customHeight="1" x14ac:dyDescent="0.15">
      <c r="A18" s="266"/>
      <c r="B18" s="264"/>
      <c r="C18" s="56" t="s">
        <v>78</v>
      </c>
      <c r="D18" s="56">
        <v>1</v>
      </c>
      <c r="E18" s="57">
        <f t="shared" si="2"/>
        <v>4</v>
      </c>
      <c r="F18" s="57">
        <f t="shared" si="3"/>
        <v>4</v>
      </c>
      <c r="G18" s="57">
        <f t="shared" si="4"/>
        <v>45</v>
      </c>
      <c r="H18" s="58">
        <v>44229</v>
      </c>
      <c r="I18" s="59">
        <v>4</v>
      </c>
      <c r="J18" s="59">
        <v>4</v>
      </c>
      <c r="K18" s="59">
        <v>45</v>
      </c>
      <c r="L18" s="58"/>
      <c r="M18" s="59"/>
      <c r="N18" s="59"/>
      <c r="O18" s="59"/>
      <c r="P18" s="58"/>
      <c r="Q18" s="59"/>
      <c r="R18" s="59"/>
      <c r="S18" s="59"/>
      <c r="T18" s="58"/>
      <c r="U18" s="59"/>
      <c r="V18" s="59"/>
      <c r="W18" s="60"/>
      <c r="X18" s="188"/>
      <c r="Y18" s="59"/>
      <c r="Z18" s="59"/>
      <c r="AA18" s="60"/>
    </row>
    <row r="19" spans="1:27" s="14" customFormat="1" ht="20.100000000000001" customHeight="1" x14ac:dyDescent="0.15">
      <c r="A19" s="266"/>
      <c r="B19" s="264"/>
      <c r="C19" s="56" t="s">
        <v>79</v>
      </c>
      <c r="D19" s="56">
        <v>1</v>
      </c>
      <c r="E19" s="57">
        <f t="shared" si="2"/>
        <v>18</v>
      </c>
      <c r="F19" s="57">
        <f t="shared" si="3"/>
        <v>18</v>
      </c>
      <c r="G19" s="57">
        <f t="shared" si="4"/>
        <v>189</v>
      </c>
      <c r="H19" s="58">
        <v>44235</v>
      </c>
      <c r="I19" s="59">
        <v>18</v>
      </c>
      <c r="J19" s="59">
        <v>18</v>
      </c>
      <c r="K19" s="59">
        <v>189</v>
      </c>
      <c r="L19" s="58"/>
      <c r="M19" s="59"/>
      <c r="N19" s="59"/>
      <c r="O19" s="59"/>
      <c r="P19" s="58"/>
      <c r="Q19" s="59"/>
      <c r="R19" s="59"/>
      <c r="S19" s="59"/>
      <c r="T19" s="58"/>
      <c r="U19" s="59"/>
      <c r="V19" s="59"/>
      <c r="W19" s="60"/>
      <c r="X19" s="188"/>
      <c r="Y19" s="59"/>
      <c r="Z19" s="59"/>
      <c r="AA19" s="60"/>
    </row>
    <row r="20" spans="1:27" s="14" customFormat="1" ht="20.100000000000001" customHeight="1" x14ac:dyDescent="0.15">
      <c r="A20" s="266"/>
      <c r="B20" s="264"/>
      <c r="C20" s="56" t="s">
        <v>80</v>
      </c>
      <c r="D20" s="56">
        <v>1</v>
      </c>
      <c r="E20" s="57">
        <f t="shared" si="2"/>
        <v>40</v>
      </c>
      <c r="F20" s="57">
        <f t="shared" si="3"/>
        <v>40</v>
      </c>
      <c r="G20" s="57">
        <f t="shared" si="4"/>
        <v>400</v>
      </c>
      <c r="H20" s="58">
        <v>44237</v>
      </c>
      <c r="I20" s="59">
        <v>40</v>
      </c>
      <c r="J20" s="59">
        <v>40</v>
      </c>
      <c r="K20" s="59">
        <v>400</v>
      </c>
      <c r="L20" s="58"/>
      <c r="M20" s="59"/>
      <c r="N20" s="59"/>
      <c r="O20" s="59"/>
      <c r="P20" s="58"/>
      <c r="Q20" s="59"/>
      <c r="R20" s="59"/>
      <c r="S20" s="59"/>
      <c r="T20" s="58"/>
      <c r="U20" s="59"/>
      <c r="V20" s="59"/>
      <c r="W20" s="60"/>
      <c r="X20" s="188"/>
      <c r="Y20" s="59"/>
      <c r="Z20" s="59"/>
      <c r="AA20" s="60"/>
    </row>
    <row r="21" spans="1:27" s="14" customFormat="1" ht="20.100000000000001" customHeight="1" x14ac:dyDescent="0.15">
      <c r="A21" s="266"/>
      <c r="B21" s="264"/>
      <c r="C21" s="56" t="s">
        <v>200</v>
      </c>
      <c r="D21" s="56">
        <v>1</v>
      </c>
      <c r="E21" s="57">
        <f t="shared" si="2"/>
        <v>28</v>
      </c>
      <c r="F21" s="57">
        <f t="shared" si="3"/>
        <v>28</v>
      </c>
      <c r="G21" s="57">
        <f t="shared" si="4"/>
        <v>255</v>
      </c>
      <c r="H21" s="58">
        <v>44260</v>
      </c>
      <c r="I21" s="59">
        <v>28</v>
      </c>
      <c r="J21" s="59">
        <v>28</v>
      </c>
      <c r="K21" s="59">
        <v>255</v>
      </c>
      <c r="L21" s="58"/>
      <c r="M21" s="59"/>
      <c r="N21" s="59"/>
      <c r="O21" s="59"/>
      <c r="P21" s="58"/>
      <c r="Q21" s="59"/>
      <c r="R21" s="59"/>
      <c r="S21" s="59"/>
      <c r="T21" s="58"/>
      <c r="U21" s="59"/>
      <c r="V21" s="59"/>
      <c r="W21" s="60"/>
      <c r="X21" s="188"/>
      <c r="Y21" s="59"/>
      <c r="Z21" s="59"/>
      <c r="AA21" s="60"/>
    </row>
    <row r="22" spans="1:27" s="14" customFormat="1" ht="20.100000000000001" customHeight="1" x14ac:dyDescent="0.15">
      <c r="A22" s="266"/>
      <c r="B22" s="264"/>
      <c r="C22" s="56" t="s">
        <v>81</v>
      </c>
      <c r="D22" s="56">
        <v>1</v>
      </c>
      <c r="E22" s="57">
        <f t="shared" si="2"/>
        <v>32</v>
      </c>
      <c r="F22" s="57">
        <f t="shared" si="3"/>
        <v>32</v>
      </c>
      <c r="G22" s="57">
        <f t="shared" si="4"/>
        <v>331</v>
      </c>
      <c r="H22" s="58">
        <v>44242</v>
      </c>
      <c r="I22" s="59">
        <v>32</v>
      </c>
      <c r="J22" s="59">
        <v>32</v>
      </c>
      <c r="K22" s="59">
        <v>331</v>
      </c>
      <c r="L22" s="58"/>
      <c r="M22" s="59"/>
      <c r="N22" s="59"/>
      <c r="O22" s="59"/>
      <c r="P22" s="58"/>
      <c r="Q22" s="59"/>
      <c r="R22" s="59"/>
      <c r="S22" s="59"/>
      <c r="T22" s="58"/>
      <c r="U22" s="59"/>
      <c r="V22" s="59"/>
      <c r="W22" s="60"/>
      <c r="X22" s="188"/>
      <c r="Y22" s="59"/>
      <c r="Z22" s="59"/>
      <c r="AA22" s="60"/>
    </row>
    <row r="23" spans="1:27" s="14" customFormat="1" ht="20.100000000000001" customHeight="1" x14ac:dyDescent="0.15">
      <c r="A23" s="266"/>
      <c r="B23" s="56" t="s">
        <v>82</v>
      </c>
      <c r="C23" s="56" t="s">
        <v>83</v>
      </c>
      <c r="D23" s="56">
        <v>1</v>
      </c>
      <c r="E23" s="57">
        <f t="shared" si="2"/>
        <v>14</v>
      </c>
      <c r="F23" s="57">
        <f t="shared" si="3"/>
        <v>14</v>
      </c>
      <c r="G23" s="57">
        <f t="shared" si="4"/>
        <v>142</v>
      </c>
      <c r="H23" s="58">
        <v>44242</v>
      </c>
      <c r="I23" s="59">
        <v>14</v>
      </c>
      <c r="J23" s="59">
        <v>14</v>
      </c>
      <c r="K23" s="59">
        <v>142</v>
      </c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59"/>
      <c r="W23" s="60"/>
      <c r="X23" s="188"/>
      <c r="Y23" s="59"/>
      <c r="Z23" s="59"/>
      <c r="AA23" s="60"/>
    </row>
    <row r="24" spans="1:27" s="14" customFormat="1" ht="20.100000000000001" customHeight="1" x14ac:dyDescent="0.15">
      <c r="A24" s="266"/>
      <c r="B24" s="56" t="s">
        <v>84</v>
      </c>
      <c r="C24" s="56" t="s">
        <v>85</v>
      </c>
      <c r="D24" s="56">
        <v>1</v>
      </c>
      <c r="E24" s="57">
        <f t="shared" si="2"/>
        <v>3</v>
      </c>
      <c r="F24" s="57">
        <f t="shared" si="3"/>
        <v>3</v>
      </c>
      <c r="G24" s="57">
        <f t="shared" si="4"/>
        <v>39</v>
      </c>
      <c r="H24" s="58">
        <v>44243</v>
      </c>
      <c r="I24" s="59">
        <v>3</v>
      </c>
      <c r="J24" s="59">
        <v>3</v>
      </c>
      <c r="K24" s="59">
        <v>39</v>
      </c>
      <c r="L24" s="58"/>
      <c r="M24" s="59"/>
      <c r="N24" s="59"/>
      <c r="O24" s="59"/>
      <c r="P24" s="58"/>
      <c r="Q24" s="59"/>
      <c r="R24" s="59"/>
      <c r="S24" s="59"/>
      <c r="T24" s="58"/>
      <c r="U24" s="59"/>
      <c r="V24" s="59"/>
      <c r="W24" s="60"/>
      <c r="X24" s="188"/>
      <c r="Y24" s="59"/>
      <c r="Z24" s="59"/>
      <c r="AA24" s="60"/>
    </row>
    <row r="25" spans="1:27" s="14" customFormat="1" ht="20.100000000000001" customHeight="1" x14ac:dyDescent="0.15">
      <c r="A25" s="266" t="s">
        <v>131</v>
      </c>
      <c r="B25" s="264" t="s">
        <v>86</v>
      </c>
      <c r="C25" s="56" t="s">
        <v>87</v>
      </c>
      <c r="D25" s="61">
        <v>1</v>
      </c>
      <c r="E25" s="57">
        <f t="shared" si="2"/>
        <v>50</v>
      </c>
      <c r="F25" s="57">
        <f t="shared" si="3"/>
        <v>50</v>
      </c>
      <c r="G25" s="57">
        <f t="shared" si="4"/>
        <v>503</v>
      </c>
      <c r="H25" s="58">
        <v>44273</v>
      </c>
      <c r="I25" s="59">
        <v>50</v>
      </c>
      <c r="J25" s="59">
        <v>50</v>
      </c>
      <c r="K25" s="59">
        <v>503</v>
      </c>
      <c r="L25" s="58"/>
      <c r="M25" s="59"/>
      <c r="N25" s="59"/>
      <c r="O25" s="59"/>
      <c r="P25" s="58"/>
      <c r="Q25" s="59"/>
      <c r="R25" s="59"/>
      <c r="S25" s="59"/>
      <c r="T25" s="58"/>
      <c r="U25" s="59"/>
      <c r="V25" s="59"/>
      <c r="W25" s="60"/>
      <c r="X25" s="188"/>
      <c r="Y25" s="59"/>
      <c r="Z25" s="59"/>
      <c r="AA25" s="60"/>
    </row>
    <row r="26" spans="1:27" s="14" customFormat="1" ht="20.100000000000001" customHeight="1" x14ac:dyDescent="0.15">
      <c r="A26" s="266"/>
      <c r="B26" s="264"/>
      <c r="C26" s="56" t="s">
        <v>89</v>
      </c>
      <c r="D26" s="56">
        <v>1</v>
      </c>
      <c r="E26" s="57">
        <f t="shared" si="2"/>
        <v>10</v>
      </c>
      <c r="F26" s="57">
        <f t="shared" si="3"/>
        <v>10</v>
      </c>
      <c r="G26" s="57">
        <f t="shared" si="4"/>
        <v>108</v>
      </c>
      <c r="H26" s="58">
        <v>44273</v>
      </c>
      <c r="I26" s="59">
        <v>10</v>
      </c>
      <c r="J26" s="59">
        <v>10</v>
      </c>
      <c r="K26" s="59">
        <v>108</v>
      </c>
      <c r="L26" s="58"/>
      <c r="M26" s="59"/>
      <c r="N26" s="59"/>
      <c r="O26" s="59"/>
      <c r="P26" s="58"/>
      <c r="Q26" s="59"/>
      <c r="R26" s="59"/>
      <c r="S26" s="59"/>
      <c r="T26" s="58"/>
      <c r="U26" s="59"/>
      <c r="V26" s="59"/>
      <c r="W26" s="60"/>
      <c r="X26" s="188"/>
      <c r="Y26" s="59"/>
      <c r="Z26" s="59"/>
      <c r="AA26" s="60"/>
    </row>
    <row r="27" spans="1:27" s="14" customFormat="1" ht="20.100000000000001" customHeight="1" x14ac:dyDescent="0.15">
      <c r="A27" s="266"/>
      <c r="B27" s="264" t="s">
        <v>88</v>
      </c>
      <c r="C27" s="56" t="s">
        <v>90</v>
      </c>
      <c r="D27" s="56">
        <v>1</v>
      </c>
      <c r="E27" s="57">
        <f t="shared" si="2"/>
        <v>8</v>
      </c>
      <c r="F27" s="57">
        <f t="shared" si="3"/>
        <v>8</v>
      </c>
      <c r="G27" s="57">
        <f t="shared" si="4"/>
        <v>97</v>
      </c>
      <c r="H27" s="58">
        <v>44230</v>
      </c>
      <c r="I27" s="59">
        <v>8</v>
      </c>
      <c r="J27" s="59">
        <v>8</v>
      </c>
      <c r="K27" s="59">
        <v>97</v>
      </c>
      <c r="L27" s="58"/>
      <c r="M27" s="59"/>
      <c r="N27" s="59"/>
      <c r="O27" s="59"/>
      <c r="P27" s="58"/>
      <c r="Q27" s="59"/>
      <c r="R27" s="59"/>
      <c r="S27" s="59"/>
      <c r="T27" s="58"/>
      <c r="U27" s="59"/>
      <c r="V27" s="59"/>
      <c r="W27" s="60"/>
      <c r="X27" s="188"/>
      <c r="Y27" s="59"/>
      <c r="Z27" s="59"/>
      <c r="AA27" s="60"/>
    </row>
    <row r="28" spans="1:27" s="14" customFormat="1" ht="20.100000000000001" customHeight="1" x14ac:dyDescent="0.15">
      <c r="A28" s="266"/>
      <c r="B28" s="264"/>
      <c r="C28" s="56" t="s">
        <v>64</v>
      </c>
      <c r="D28" s="56">
        <v>1</v>
      </c>
      <c r="E28" s="57">
        <f t="shared" si="2"/>
        <v>4</v>
      </c>
      <c r="F28" s="57">
        <f t="shared" si="3"/>
        <v>4</v>
      </c>
      <c r="G28" s="57">
        <f t="shared" si="4"/>
        <v>46</v>
      </c>
      <c r="H28" s="58">
        <v>44230</v>
      </c>
      <c r="I28" s="59">
        <v>4</v>
      </c>
      <c r="J28" s="59">
        <v>4</v>
      </c>
      <c r="K28" s="59">
        <v>46</v>
      </c>
      <c r="L28" s="58"/>
      <c r="M28" s="59"/>
      <c r="N28" s="59"/>
      <c r="O28" s="59"/>
      <c r="P28" s="58"/>
      <c r="Q28" s="59"/>
      <c r="R28" s="59"/>
      <c r="S28" s="59"/>
      <c r="T28" s="58"/>
      <c r="U28" s="59"/>
      <c r="V28" s="59"/>
      <c r="W28" s="60"/>
      <c r="X28" s="188"/>
      <c r="Y28" s="59"/>
      <c r="Z28" s="59"/>
      <c r="AA28" s="60"/>
    </row>
    <row r="29" spans="1:27" s="14" customFormat="1" ht="20.100000000000001" customHeight="1" x14ac:dyDescent="0.15">
      <c r="A29" s="266"/>
      <c r="B29" s="264"/>
      <c r="C29" s="56" t="s">
        <v>201</v>
      </c>
      <c r="D29" s="56">
        <v>1</v>
      </c>
      <c r="E29" s="57">
        <f t="shared" si="2"/>
        <v>7</v>
      </c>
      <c r="F29" s="57">
        <f t="shared" si="3"/>
        <v>7</v>
      </c>
      <c r="G29" s="57">
        <f t="shared" si="4"/>
        <v>84</v>
      </c>
      <c r="H29" s="58">
        <v>44230</v>
      </c>
      <c r="I29" s="59">
        <v>7</v>
      </c>
      <c r="J29" s="59">
        <v>7</v>
      </c>
      <c r="K29" s="59">
        <v>84</v>
      </c>
      <c r="L29" s="58"/>
      <c r="M29" s="59"/>
      <c r="N29" s="59"/>
      <c r="O29" s="59"/>
      <c r="P29" s="58"/>
      <c r="Q29" s="59"/>
      <c r="R29" s="59"/>
      <c r="S29" s="59"/>
      <c r="T29" s="58"/>
      <c r="U29" s="59"/>
      <c r="V29" s="59"/>
      <c r="W29" s="60"/>
      <c r="X29" s="188"/>
      <c r="Y29" s="59"/>
      <c r="Z29" s="59"/>
      <c r="AA29" s="60"/>
    </row>
    <row r="30" spans="1:27" s="14" customFormat="1" ht="20.100000000000001" customHeight="1" x14ac:dyDescent="0.15">
      <c r="A30" s="266"/>
      <c r="B30" s="264"/>
      <c r="C30" s="56" t="s">
        <v>202</v>
      </c>
      <c r="D30" s="56">
        <v>1</v>
      </c>
      <c r="E30" s="57">
        <f t="shared" si="2"/>
        <v>6</v>
      </c>
      <c r="F30" s="57">
        <f t="shared" si="3"/>
        <v>6</v>
      </c>
      <c r="G30" s="57">
        <f t="shared" si="4"/>
        <v>81</v>
      </c>
      <c r="H30" s="58">
        <v>44249</v>
      </c>
      <c r="I30" s="59">
        <v>6</v>
      </c>
      <c r="J30" s="59">
        <v>6</v>
      </c>
      <c r="K30" s="59">
        <v>81</v>
      </c>
      <c r="L30" s="58"/>
      <c r="M30" s="59"/>
      <c r="N30" s="59"/>
      <c r="O30" s="59"/>
      <c r="P30" s="58"/>
      <c r="Q30" s="59"/>
      <c r="R30" s="59"/>
      <c r="S30" s="59"/>
      <c r="T30" s="58"/>
      <c r="U30" s="59"/>
      <c r="V30" s="59"/>
      <c r="W30" s="60"/>
      <c r="X30" s="188"/>
      <c r="Y30" s="59"/>
      <c r="Z30" s="59"/>
      <c r="AA30" s="60"/>
    </row>
    <row r="31" spans="1:27" s="14" customFormat="1" ht="20.100000000000001" customHeight="1" x14ac:dyDescent="0.15">
      <c r="A31" s="266"/>
      <c r="B31" s="264"/>
      <c r="C31" s="56" t="s">
        <v>203</v>
      </c>
      <c r="D31" s="56">
        <v>1</v>
      </c>
      <c r="E31" s="57">
        <f t="shared" si="2"/>
        <v>2</v>
      </c>
      <c r="F31" s="57">
        <f t="shared" si="3"/>
        <v>2</v>
      </c>
      <c r="G31" s="57">
        <f t="shared" si="4"/>
        <v>30</v>
      </c>
      <c r="H31" s="58">
        <v>44230</v>
      </c>
      <c r="I31" s="59">
        <v>2</v>
      </c>
      <c r="J31" s="59">
        <v>2</v>
      </c>
      <c r="K31" s="59">
        <v>30</v>
      </c>
      <c r="L31" s="58"/>
      <c r="M31" s="59"/>
      <c r="N31" s="59"/>
      <c r="O31" s="59"/>
      <c r="P31" s="58"/>
      <c r="Q31" s="59"/>
      <c r="R31" s="59"/>
      <c r="S31" s="59"/>
      <c r="T31" s="58"/>
      <c r="U31" s="59"/>
      <c r="V31" s="59"/>
      <c r="W31" s="60"/>
      <c r="X31" s="188"/>
      <c r="Y31" s="59"/>
      <c r="Z31" s="59"/>
      <c r="AA31" s="60"/>
    </row>
    <row r="32" spans="1:27" s="14" customFormat="1" ht="20.100000000000001" customHeight="1" x14ac:dyDescent="0.15">
      <c r="A32" s="266"/>
      <c r="B32" s="264"/>
      <c r="C32" s="56" t="s">
        <v>204</v>
      </c>
      <c r="D32" s="56">
        <v>1</v>
      </c>
      <c r="E32" s="57">
        <f t="shared" si="2"/>
        <v>20</v>
      </c>
      <c r="F32" s="57">
        <f t="shared" si="3"/>
        <v>20</v>
      </c>
      <c r="G32" s="57">
        <f t="shared" si="4"/>
        <v>248</v>
      </c>
      <c r="H32" s="58">
        <v>44230</v>
      </c>
      <c r="I32" s="59">
        <v>20</v>
      </c>
      <c r="J32" s="59">
        <v>20</v>
      </c>
      <c r="K32" s="59">
        <v>248</v>
      </c>
      <c r="L32" s="58"/>
      <c r="M32" s="59"/>
      <c r="N32" s="59"/>
      <c r="O32" s="59"/>
      <c r="P32" s="58"/>
      <c r="Q32" s="59"/>
      <c r="R32" s="59"/>
      <c r="S32" s="59"/>
      <c r="T32" s="58"/>
      <c r="U32" s="59"/>
      <c r="V32" s="59"/>
      <c r="W32" s="60"/>
      <c r="X32" s="188"/>
      <c r="Y32" s="59"/>
      <c r="Z32" s="59"/>
      <c r="AA32" s="60"/>
    </row>
    <row r="33" spans="1:27" s="14" customFormat="1" ht="20.100000000000001" customHeight="1" x14ac:dyDescent="0.15">
      <c r="A33" s="266"/>
      <c r="B33" s="264"/>
      <c r="C33" s="56" t="s">
        <v>205</v>
      </c>
      <c r="D33" s="56">
        <v>1</v>
      </c>
      <c r="E33" s="57">
        <f t="shared" si="2"/>
        <v>2</v>
      </c>
      <c r="F33" s="57">
        <f t="shared" si="3"/>
        <v>2</v>
      </c>
      <c r="G33" s="57">
        <f t="shared" si="4"/>
        <v>30</v>
      </c>
      <c r="H33" s="58">
        <v>44230</v>
      </c>
      <c r="I33" s="59">
        <v>2</v>
      </c>
      <c r="J33" s="59">
        <v>2</v>
      </c>
      <c r="K33" s="59">
        <v>30</v>
      </c>
      <c r="L33" s="58"/>
      <c r="M33" s="59"/>
      <c r="N33" s="59"/>
      <c r="O33" s="59"/>
      <c r="P33" s="58"/>
      <c r="Q33" s="59"/>
      <c r="R33" s="59"/>
      <c r="S33" s="59"/>
      <c r="T33" s="58"/>
      <c r="U33" s="59"/>
      <c r="V33" s="59"/>
      <c r="W33" s="60"/>
      <c r="X33" s="188"/>
      <c r="Y33" s="59"/>
      <c r="Z33" s="59"/>
      <c r="AA33" s="60"/>
    </row>
    <row r="34" spans="1:27" s="14" customFormat="1" ht="20.100000000000001" customHeight="1" x14ac:dyDescent="0.15">
      <c r="A34" s="266"/>
      <c r="B34" s="264"/>
      <c r="C34" s="56" t="s">
        <v>206</v>
      </c>
      <c r="D34" s="56"/>
      <c r="E34" s="57">
        <f t="shared" si="2"/>
        <v>0</v>
      </c>
      <c r="F34" s="57">
        <f t="shared" si="3"/>
        <v>0</v>
      </c>
      <c r="G34" s="57">
        <f t="shared" si="4"/>
        <v>0</v>
      </c>
      <c r="H34" s="58"/>
      <c r="I34" s="59"/>
      <c r="J34" s="59"/>
      <c r="K34" s="59"/>
      <c r="L34" s="58"/>
      <c r="M34" s="59"/>
      <c r="N34" s="59"/>
      <c r="O34" s="59"/>
      <c r="P34" s="58"/>
      <c r="Q34" s="59"/>
      <c r="R34" s="59"/>
      <c r="S34" s="59"/>
      <c r="T34" s="58"/>
      <c r="U34" s="59"/>
      <c r="V34" s="59"/>
      <c r="W34" s="60"/>
      <c r="X34" s="188"/>
      <c r="Y34" s="59"/>
      <c r="Z34" s="59"/>
      <c r="AA34" s="60"/>
    </row>
    <row r="35" spans="1:27" s="14" customFormat="1" ht="20.100000000000001" customHeight="1" x14ac:dyDescent="0.15">
      <c r="A35" s="266"/>
      <c r="B35" s="264" t="s">
        <v>91</v>
      </c>
      <c r="C35" s="56" t="s">
        <v>64</v>
      </c>
      <c r="D35" s="56">
        <v>1</v>
      </c>
      <c r="E35" s="57">
        <f t="shared" si="2"/>
        <v>19</v>
      </c>
      <c r="F35" s="57">
        <f t="shared" si="3"/>
        <v>19</v>
      </c>
      <c r="G35" s="57">
        <f t="shared" si="4"/>
        <v>194</v>
      </c>
      <c r="H35" s="58">
        <v>44258</v>
      </c>
      <c r="I35" s="59">
        <v>19</v>
      </c>
      <c r="J35" s="59">
        <v>19</v>
      </c>
      <c r="K35" s="59">
        <v>194</v>
      </c>
      <c r="L35" s="58"/>
      <c r="M35" s="59"/>
      <c r="N35" s="59"/>
      <c r="O35" s="59"/>
      <c r="P35" s="58"/>
      <c r="Q35" s="59"/>
      <c r="R35" s="59"/>
      <c r="S35" s="59"/>
      <c r="T35" s="58"/>
      <c r="U35" s="59"/>
      <c r="V35" s="59"/>
      <c r="W35" s="60"/>
      <c r="X35" s="188"/>
      <c r="Y35" s="59"/>
      <c r="Z35" s="59"/>
      <c r="AA35" s="60"/>
    </row>
    <row r="36" spans="1:27" s="14" customFormat="1" ht="20.100000000000001" customHeight="1" x14ac:dyDescent="0.15">
      <c r="A36" s="266"/>
      <c r="B36" s="264"/>
      <c r="C36" s="56" t="s">
        <v>92</v>
      </c>
      <c r="D36" s="56">
        <v>1</v>
      </c>
      <c r="E36" s="57">
        <f t="shared" si="2"/>
        <v>20</v>
      </c>
      <c r="F36" s="57">
        <f t="shared" si="3"/>
        <v>20</v>
      </c>
      <c r="G36" s="57">
        <f t="shared" si="4"/>
        <v>237</v>
      </c>
      <c r="H36" s="58">
        <v>44249</v>
      </c>
      <c r="I36" s="59">
        <v>20</v>
      </c>
      <c r="J36" s="59">
        <v>20</v>
      </c>
      <c r="K36" s="59">
        <v>237</v>
      </c>
      <c r="L36" s="58"/>
      <c r="M36" s="59"/>
      <c r="N36" s="59"/>
      <c r="O36" s="59"/>
      <c r="P36" s="58"/>
      <c r="Q36" s="59"/>
      <c r="R36" s="59"/>
      <c r="S36" s="59"/>
      <c r="T36" s="58"/>
      <c r="U36" s="59"/>
      <c r="V36" s="59"/>
      <c r="W36" s="60"/>
      <c r="X36" s="188"/>
      <c r="Y36" s="59"/>
      <c r="Z36" s="59"/>
      <c r="AA36" s="60"/>
    </row>
    <row r="37" spans="1:27" s="14" customFormat="1" ht="20.100000000000001" customHeight="1" x14ac:dyDescent="0.15">
      <c r="A37" s="266"/>
      <c r="B37" s="264" t="s">
        <v>93</v>
      </c>
      <c r="C37" s="56" t="s">
        <v>94</v>
      </c>
      <c r="D37" s="56"/>
      <c r="E37" s="57">
        <f t="shared" si="2"/>
        <v>0</v>
      </c>
      <c r="F37" s="57">
        <f t="shared" si="3"/>
        <v>0</v>
      </c>
      <c r="G37" s="57">
        <f t="shared" si="4"/>
        <v>0</v>
      </c>
      <c r="H37" s="58"/>
      <c r="I37" s="59"/>
      <c r="J37" s="59"/>
      <c r="K37" s="59"/>
      <c r="L37" s="58"/>
      <c r="M37" s="59"/>
      <c r="N37" s="59"/>
      <c r="O37" s="59"/>
      <c r="P37" s="58"/>
      <c r="Q37" s="59"/>
      <c r="R37" s="59"/>
      <c r="S37" s="59"/>
      <c r="T37" s="58"/>
      <c r="U37" s="59"/>
      <c r="V37" s="59"/>
      <c r="W37" s="60"/>
      <c r="X37" s="188"/>
      <c r="Y37" s="59"/>
      <c r="Z37" s="59"/>
      <c r="AA37" s="60"/>
    </row>
    <row r="38" spans="1:27" s="14" customFormat="1" ht="20.100000000000001" customHeight="1" x14ac:dyDescent="0.15">
      <c r="A38" s="266"/>
      <c r="B38" s="264"/>
      <c r="C38" s="56" t="s">
        <v>95</v>
      </c>
      <c r="D38" s="56"/>
      <c r="E38" s="57">
        <f t="shared" si="2"/>
        <v>0</v>
      </c>
      <c r="F38" s="57">
        <f t="shared" si="3"/>
        <v>0</v>
      </c>
      <c r="G38" s="57">
        <f t="shared" si="4"/>
        <v>0</v>
      </c>
      <c r="H38" s="58"/>
      <c r="I38" s="59"/>
      <c r="J38" s="59"/>
      <c r="K38" s="59"/>
      <c r="L38" s="58"/>
      <c r="M38" s="59"/>
      <c r="N38" s="59"/>
      <c r="O38" s="59"/>
      <c r="P38" s="58"/>
      <c r="Q38" s="59"/>
      <c r="R38" s="59"/>
      <c r="S38" s="59"/>
      <c r="T38" s="58"/>
      <c r="U38" s="59"/>
      <c r="V38" s="59"/>
      <c r="W38" s="60"/>
      <c r="X38" s="188"/>
      <c r="Y38" s="59"/>
      <c r="Z38" s="59"/>
      <c r="AA38" s="60"/>
    </row>
    <row r="39" spans="1:27" s="14" customFormat="1" ht="20.100000000000001" customHeight="1" x14ac:dyDescent="0.15">
      <c r="A39" s="266"/>
      <c r="B39" s="264" t="s">
        <v>96</v>
      </c>
      <c r="C39" s="56" t="s">
        <v>97</v>
      </c>
      <c r="D39" s="56">
        <v>1</v>
      </c>
      <c r="E39" s="57">
        <f t="shared" si="2"/>
        <v>21</v>
      </c>
      <c r="F39" s="57">
        <f t="shared" si="3"/>
        <v>21</v>
      </c>
      <c r="G39" s="57">
        <f t="shared" si="4"/>
        <v>234</v>
      </c>
      <c r="H39" s="58">
        <v>44265</v>
      </c>
      <c r="I39" s="59">
        <v>21</v>
      </c>
      <c r="J39" s="59">
        <v>21</v>
      </c>
      <c r="K39" s="59">
        <v>234</v>
      </c>
      <c r="L39" s="58"/>
      <c r="M39" s="59"/>
      <c r="N39" s="59"/>
      <c r="O39" s="59"/>
      <c r="P39" s="58"/>
      <c r="Q39" s="59"/>
      <c r="R39" s="59"/>
      <c r="S39" s="59"/>
      <c r="T39" s="58"/>
      <c r="U39" s="59"/>
      <c r="V39" s="59"/>
      <c r="W39" s="60"/>
      <c r="X39" s="188"/>
      <c r="Y39" s="59"/>
      <c r="Z39" s="59"/>
      <c r="AA39" s="60"/>
    </row>
    <row r="40" spans="1:27" s="14" customFormat="1" ht="20.100000000000001" customHeight="1" x14ac:dyDescent="0.15">
      <c r="A40" s="266"/>
      <c r="B40" s="264"/>
      <c r="C40" s="56" t="s">
        <v>98</v>
      </c>
      <c r="D40" s="56">
        <v>1</v>
      </c>
      <c r="E40" s="57">
        <f t="shared" si="2"/>
        <v>24</v>
      </c>
      <c r="F40" s="57">
        <f t="shared" si="3"/>
        <v>24</v>
      </c>
      <c r="G40" s="57">
        <f t="shared" si="4"/>
        <v>193</v>
      </c>
      <c r="H40" s="58">
        <v>44265</v>
      </c>
      <c r="I40" s="59">
        <v>24</v>
      </c>
      <c r="J40" s="59">
        <v>24</v>
      </c>
      <c r="K40" s="59">
        <v>193</v>
      </c>
      <c r="L40" s="58"/>
      <c r="M40" s="59"/>
      <c r="N40" s="59"/>
      <c r="O40" s="59"/>
      <c r="P40" s="58"/>
      <c r="Q40" s="59"/>
      <c r="R40" s="59"/>
      <c r="S40" s="59"/>
      <c r="T40" s="58"/>
      <c r="U40" s="59"/>
      <c r="V40" s="59"/>
      <c r="W40" s="60"/>
      <c r="X40" s="188"/>
      <c r="Y40" s="59"/>
      <c r="Z40" s="59"/>
      <c r="AA40" s="60"/>
    </row>
    <row r="41" spans="1:27" s="14" customFormat="1" ht="20.100000000000001" customHeight="1" x14ac:dyDescent="0.15">
      <c r="A41" s="266"/>
      <c r="B41" s="56" t="s">
        <v>99</v>
      </c>
      <c r="C41" s="56" t="s">
        <v>100</v>
      </c>
      <c r="D41" s="56">
        <v>1</v>
      </c>
      <c r="E41" s="57">
        <f t="shared" si="2"/>
        <v>24</v>
      </c>
      <c r="F41" s="57">
        <f t="shared" si="3"/>
        <v>24</v>
      </c>
      <c r="G41" s="57">
        <f t="shared" si="4"/>
        <v>208</v>
      </c>
      <c r="H41" s="58">
        <v>44265</v>
      </c>
      <c r="I41" s="59">
        <v>24</v>
      </c>
      <c r="J41" s="59">
        <v>24</v>
      </c>
      <c r="K41" s="59">
        <v>208</v>
      </c>
      <c r="L41" s="58"/>
      <c r="M41" s="59"/>
      <c r="N41" s="59"/>
      <c r="O41" s="59"/>
      <c r="P41" s="58"/>
      <c r="Q41" s="59"/>
      <c r="R41" s="59"/>
      <c r="S41" s="59"/>
      <c r="T41" s="58"/>
      <c r="U41" s="59"/>
      <c r="V41" s="59"/>
      <c r="W41" s="60"/>
      <c r="X41" s="188"/>
      <c r="Y41" s="59"/>
      <c r="Z41" s="59"/>
      <c r="AA41" s="60"/>
    </row>
    <row r="42" spans="1:27" s="14" customFormat="1" ht="20.100000000000001" customHeight="1" x14ac:dyDescent="0.15">
      <c r="A42" s="266"/>
      <c r="B42" s="264" t="s">
        <v>132</v>
      </c>
      <c r="C42" s="56" t="s">
        <v>101</v>
      </c>
      <c r="D42" s="56">
        <v>1</v>
      </c>
      <c r="E42" s="57">
        <f t="shared" si="2"/>
        <v>85</v>
      </c>
      <c r="F42" s="57">
        <f t="shared" si="3"/>
        <v>85</v>
      </c>
      <c r="G42" s="57">
        <f t="shared" si="4"/>
        <v>830</v>
      </c>
      <c r="H42" s="58">
        <v>44250</v>
      </c>
      <c r="I42" s="59">
        <v>85</v>
      </c>
      <c r="J42" s="59">
        <v>85</v>
      </c>
      <c r="K42" s="59">
        <v>830</v>
      </c>
      <c r="L42" s="58"/>
      <c r="M42" s="59"/>
      <c r="N42" s="59"/>
      <c r="O42" s="59"/>
      <c r="P42" s="58"/>
      <c r="Q42" s="59"/>
      <c r="R42" s="59"/>
      <c r="S42" s="59"/>
      <c r="T42" s="58"/>
      <c r="U42" s="59"/>
      <c r="V42" s="59"/>
      <c r="W42" s="60"/>
      <c r="X42" s="188"/>
      <c r="Y42" s="59"/>
      <c r="Z42" s="59"/>
      <c r="AA42" s="60"/>
    </row>
    <row r="43" spans="1:27" s="14" customFormat="1" ht="20.100000000000001" customHeight="1" x14ac:dyDescent="0.15">
      <c r="A43" s="266"/>
      <c r="B43" s="264"/>
      <c r="C43" s="56" t="s">
        <v>102</v>
      </c>
      <c r="D43" s="56">
        <v>1</v>
      </c>
      <c r="E43" s="57">
        <f t="shared" si="2"/>
        <v>79</v>
      </c>
      <c r="F43" s="57">
        <f t="shared" si="3"/>
        <v>79</v>
      </c>
      <c r="G43" s="57">
        <f t="shared" si="4"/>
        <v>785</v>
      </c>
      <c r="H43" s="58">
        <v>44250</v>
      </c>
      <c r="I43" s="59">
        <v>79</v>
      </c>
      <c r="J43" s="59">
        <v>79</v>
      </c>
      <c r="K43" s="59">
        <v>785</v>
      </c>
      <c r="L43" s="58"/>
      <c r="M43" s="59"/>
      <c r="N43" s="59"/>
      <c r="O43" s="59"/>
      <c r="P43" s="58"/>
      <c r="Q43" s="59"/>
      <c r="R43" s="59"/>
      <c r="S43" s="59"/>
      <c r="T43" s="58"/>
      <c r="U43" s="59"/>
      <c r="V43" s="59"/>
      <c r="W43" s="60"/>
      <c r="X43" s="188"/>
      <c r="Y43" s="59"/>
      <c r="Z43" s="59"/>
      <c r="AA43" s="60"/>
    </row>
    <row r="44" spans="1:27" s="14" customFormat="1" ht="20.100000000000001" customHeight="1" x14ac:dyDescent="0.15">
      <c r="A44" s="266"/>
      <c r="B44" s="264"/>
      <c r="C44" s="56" t="s">
        <v>103</v>
      </c>
      <c r="D44" s="56">
        <v>1</v>
      </c>
      <c r="E44" s="57">
        <f t="shared" si="2"/>
        <v>8</v>
      </c>
      <c r="F44" s="57">
        <f t="shared" si="3"/>
        <v>8</v>
      </c>
      <c r="G44" s="57">
        <f t="shared" si="4"/>
        <v>74</v>
      </c>
      <c r="H44" s="58">
        <v>44250</v>
      </c>
      <c r="I44" s="59">
        <v>8</v>
      </c>
      <c r="J44" s="59">
        <v>8</v>
      </c>
      <c r="K44" s="59">
        <v>74</v>
      </c>
      <c r="L44" s="58"/>
      <c r="M44" s="59"/>
      <c r="N44" s="59"/>
      <c r="O44" s="59"/>
      <c r="P44" s="58"/>
      <c r="Q44" s="59"/>
      <c r="R44" s="59"/>
      <c r="S44" s="59"/>
      <c r="T44" s="58"/>
      <c r="U44" s="59"/>
      <c r="V44" s="59"/>
      <c r="W44" s="60"/>
      <c r="X44" s="188"/>
      <c r="Y44" s="59"/>
      <c r="Z44" s="59"/>
      <c r="AA44" s="60"/>
    </row>
    <row r="45" spans="1:27" s="14" customFormat="1" ht="20.100000000000001" customHeight="1" x14ac:dyDescent="0.15">
      <c r="A45" s="266"/>
      <c r="B45" s="264"/>
      <c r="C45" s="56" t="s">
        <v>105</v>
      </c>
      <c r="D45" s="56">
        <v>1</v>
      </c>
      <c r="E45" s="57">
        <f t="shared" si="2"/>
        <v>26</v>
      </c>
      <c r="F45" s="57">
        <f t="shared" si="3"/>
        <v>26</v>
      </c>
      <c r="G45" s="57">
        <f t="shared" si="4"/>
        <v>264</v>
      </c>
      <c r="H45" s="58">
        <v>44259</v>
      </c>
      <c r="I45" s="59">
        <v>26</v>
      </c>
      <c r="J45" s="59">
        <v>26</v>
      </c>
      <c r="K45" s="59">
        <v>264</v>
      </c>
      <c r="L45" s="58"/>
      <c r="M45" s="59"/>
      <c r="N45" s="59"/>
      <c r="O45" s="59"/>
      <c r="P45" s="58"/>
      <c r="Q45" s="59"/>
      <c r="R45" s="59"/>
      <c r="S45" s="59"/>
      <c r="T45" s="58"/>
      <c r="U45" s="59"/>
      <c r="V45" s="59"/>
      <c r="W45" s="60"/>
      <c r="X45" s="188"/>
      <c r="Y45" s="59"/>
      <c r="Z45" s="59"/>
      <c r="AA45" s="60"/>
    </row>
    <row r="46" spans="1:27" s="14" customFormat="1" ht="20.100000000000001" customHeight="1" x14ac:dyDescent="0.15">
      <c r="A46" s="266" t="s">
        <v>131</v>
      </c>
      <c r="B46" s="56" t="s">
        <v>209</v>
      </c>
      <c r="C46" s="56" t="s">
        <v>106</v>
      </c>
      <c r="D46" s="56">
        <v>1</v>
      </c>
      <c r="E46" s="57">
        <f t="shared" si="2"/>
        <v>6</v>
      </c>
      <c r="F46" s="57">
        <f t="shared" si="3"/>
        <v>6</v>
      </c>
      <c r="G46" s="57">
        <f t="shared" si="4"/>
        <v>78</v>
      </c>
      <c r="H46" s="58">
        <v>44259</v>
      </c>
      <c r="I46" s="59">
        <v>6</v>
      </c>
      <c r="J46" s="59">
        <v>6</v>
      </c>
      <c r="K46" s="59">
        <v>78</v>
      </c>
      <c r="L46" s="58"/>
      <c r="M46" s="59"/>
      <c r="N46" s="59"/>
      <c r="O46" s="59"/>
      <c r="P46" s="58"/>
      <c r="Q46" s="59"/>
      <c r="R46" s="59"/>
      <c r="S46" s="59"/>
      <c r="T46" s="58"/>
      <c r="U46" s="59"/>
      <c r="V46" s="59"/>
      <c r="W46" s="60"/>
      <c r="X46" s="188"/>
      <c r="Y46" s="59"/>
      <c r="Z46" s="59"/>
      <c r="AA46" s="60"/>
    </row>
    <row r="47" spans="1:27" s="14" customFormat="1" ht="20.100000000000001" customHeight="1" x14ac:dyDescent="0.15">
      <c r="A47" s="266"/>
      <c r="B47" s="264" t="s">
        <v>104</v>
      </c>
      <c r="C47" s="56" t="s">
        <v>107</v>
      </c>
      <c r="D47" s="56"/>
      <c r="E47" s="57">
        <f t="shared" si="2"/>
        <v>0</v>
      </c>
      <c r="F47" s="57">
        <f t="shared" si="3"/>
        <v>0</v>
      </c>
      <c r="G47" s="57">
        <f t="shared" si="4"/>
        <v>0</v>
      </c>
      <c r="H47" s="58"/>
      <c r="I47" s="59"/>
      <c r="J47" s="59"/>
      <c r="K47" s="59"/>
      <c r="L47" s="58"/>
      <c r="M47" s="59"/>
      <c r="N47" s="59"/>
      <c r="O47" s="59"/>
      <c r="P47" s="58"/>
      <c r="Q47" s="59"/>
      <c r="R47" s="59"/>
      <c r="S47" s="59"/>
      <c r="T47" s="58"/>
      <c r="U47" s="59"/>
      <c r="V47" s="59"/>
      <c r="W47" s="60"/>
      <c r="X47" s="188"/>
      <c r="Y47" s="59"/>
      <c r="Z47" s="59"/>
      <c r="AA47" s="60"/>
    </row>
    <row r="48" spans="1:27" s="14" customFormat="1" ht="20.100000000000001" customHeight="1" x14ac:dyDescent="0.15">
      <c r="A48" s="266"/>
      <c r="B48" s="264"/>
      <c r="C48" s="56" t="s">
        <v>108</v>
      </c>
      <c r="D48" s="56"/>
      <c r="E48" s="57">
        <f t="shared" si="2"/>
        <v>0</v>
      </c>
      <c r="F48" s="57">
        <f t="shared" si="3"/>
        <v>0</v>
      </c>
      <c r="G48" s="57">
        <f t="shared" si="4"/>
        <v>0</v>
      </c>
      <c r="H48" s="58"/>
      <c r="I48" s="59"/>
      <c r="J48" s="59"/>
      <c r="K48" s="59"/>
      <c r="L48" s="58"/>
      <c r="M48" s="59"/>
      <c r="N48" s="59"/>
      <c r="O48" s="59"/>
      <c r="P48" s="58"/>
      <c r="Q48" s="59"/>
      <c r="R48" s="59"/>
      <c r="S48" s="59"/>
      <c r="T48" s="58"/>
      <c r="U48" s="59"/>
      <c r="V48" s="59"/>
      <c r="W48" s="60"/>
      <c r="X48" s="188"/>
      <c r="Y48" s="59"/>
      <c r="Z48" s="59"/>
      <c r="AA48" s="60"/>
    </row>
    <row r="49" spans="1:27" s="14" customFormat="1" ht="20.100000000000001" customHeight="1" x14ac:dyDescent="0.15">
      <c r="A49" s="266"/>
      <c r="B49" s="264"/>
      <c r="C49" s="56" t="s">
        <v>109</v>
      </c>
      <c r="D49" s="56">
        <v>1</v>
      </c>
      <c r="E49" s="57">
        <f t="shared" si="2"/>
        <v>16</v>
      </c>
      <c r="F49" s="57">
        <f t="shared" si="3"/>
        <v>16</v>
      </c>
      <c r="G49" s="57">
        <f t="shared" si="4"/>
        <v>173</v>
      </c>
      <c r="H49" s="58">
        <v>44264</v>
      </c>
      <c r="I49" s="59">
        <v>16</v>
      </c>
      <c r="J49" s="59">
        <v>16</v>
      </c>
      <c r="K49" s="59">
        <v>173</v>
      </c>
      <c r="L49" s="58"/>
      <c r="M49" s="59"/>
      <c r="N49" s="59"/>
      <c r="O49" s="59"/>
      <c r="P49" s="58"/>
      <c r="Q49" s="59"/>
      <c r="R49" s="59"/>
      <c r="S49" s="59"/>
      <c r="T49" s="58"/>
      <c r="U49" s="59"/>
      <c r="V49" s="59"/>
      <c r="W49" s="60"/>
      <c r="X49" s="188"/>
      <c r="Y49" s="59"/>
      <c r="Z49" s="59"/>
      <c r="AA49" s="60"/>
    </row>
    <row r="50" spans="1:27" s="14" customFormat="1" ht="20.100000000000001" customHeight="1" x14ac:dyDescent="0.15">
      <c r="A50" s="266"/>
      <c r="B50" s="264"/>
      <c r="C50" s="56" t="s">
        <v>111</v>
      </c>
      <c r="D50" s="56">
        <v>1</v>
      </c>
      <c r="E50" s="57">
        <f t="shared" si="2"/>
        <v>37</v>
      </c>
      <c r="F50" s="57">
        <f t="shared" si="3"/>
        <v>37</v>
      </c>
      <c r="G50" s="57">
        <f t="shared" si="4"/>
        <v>380</v>
      </c>
      <c r="H50" s="58">
        <v>44259</v>
      </c>
      <c r="I50" s="59">
        <v>37</v>
      </c>
      <c r="J50" s="59">
        <v>37</v>
      </c>
      <c r="K50" s="59">
        <v>380</v>
      </c>
      <c r="L50" s="58"/>
      <c r="M50" s="59"/>
      <c r="N50" s="59"/>
      <c r="O50" s="59"/>
      <c r="P50" s="58"/>
      <c r="Q50" s="59"/>
      <c r="R50" s="59"/>
      <c r="S50" s="59"/>
      <c r="T50" s="58"/>
      <c r="U50" s="59"/>
      <c r="V50" s="59"/>
      <c r="W50" s="60"/>
      <c r="X50" s="188"/>
      <c r="Y50" s="59"/>
      <c r="Z50" s="59"/>
      <c r="AA50" s="60"/>
    </row>
    <row r="51" spans="1:27" s="14" customFormat="1" ht="20.100000000000001" customHeight="1" x14ac:dyDescent="0.15">
      <c r="A51" s="266"/>
      <c r="B51" s="264"/>
      <c r="C51" s="56" t="s">
        <v>112</v>
      </c>
      <c r="D51" s="56">
        <v>1</v>
      </c>
      <c r="E51" s="57">
        <f t="shared" si="2"/>
        <v>6</v>
      </c>
      <c r="F51" s="57">
        <f t="shared" si="3"/>
        <v>6</v>
      </c>
      <c r="G51" s="57">
        <f t="shared" si="4"/>
        <v>76</v>
      </c>
      <c r="H51" s="58">
        <v>44259</v>
      </c>
      <c r="I51" s="59">
        <v>6</v>
      </c>
      <c r="J51" s="59">
        <v>6</v>
      </c>
      <c r="K51" s="59">
        <v>76</v>
      </c>
      <c r="L51" s="58"/>
      <c r="M51" s="59"/>
      <c r="N51" s="59"/>
      <c r="O51" s="59"/>
      <c r="P51" s="58"/>
      <c r="Q51" s="59"/>
      <c r="R51" s="59"/>
      <c r="S51" s="59"/>
      <c r="T51" s="58"/>
      <c r="U51" s="59"/>
      <c r="V51" s="59"/>
      <c r="W51" s="60"/>
      <c r="X51" s="188"/>
      <c r="Y51" s="59"/>
      <c r="Z51" s="59"/>
      <c r="AA51" s="60"/>
    </row>
    <row r="52" spans="1:27" s="14" customFormat="1" ht="20.100000000000001" customHeight="1" x14ac:dyDescent="0.15">
      <c r="A52" s="266"/>
      <c r="B52" s="264"/>
      <c r="C52" s="56" t="s">
        <v>113</v>
      </c>
      <c r="D52" s="56">
        <v>1</v>
      </c>
      <c r="E52" s="57">
        <f t="shared" si="2"/>
        <v>4</v>
      </c>
      <c r="F52" s="57">
        <f t="shared" si="3"/>
        <v>4</v>
      </c>
      <c r="G52" s="57">
        <f t="shared" si="4"/>
        <v>46</v>
      </c>
      <c r="H52" s="58">
        <v>44259</v>
      </c>
      <c r="I52" s="59">
        <v>4</v>
      </c>
      <c r="J52" s="59">
        <v>4</v>
      </c>
      <c r="K52" s="59">
        <v>46</v>
      </c>
      <c r="L52" s="58"/>
      <c r="M52" s="59"/>
      <c r="N52" s="59"/>
      <c r="O52" s="59"/>
      <c r="P52" s="58"/>
      <c r="Q52" s="59"/>
      <c r="R52" s="59"/>
      <c r="S52" s="59"/>
      <c r="T52" s="58"/>
      <c r="U52" s="59"/>
      <c r="V52" s="59"/>
      <c r="W52" s="60"/>
      <c r="X52" s="188"/>
      <c r="Y52" s="59"/>
      <c r="Z52" s="59"/>
      <c r="AA52" s="60"/>
    </row>
    <row r="53" spans="1:27" s="14" customFormat="1" ht="20.100000000000001" customHeight="1" x14ac:dyDescent="0.15">
      <c r="A53" s="266"/>
      <c r="B53" s="264"/>
      <c r="C53" s="56" t="s">
        <v>114</v>
      </c>
      <c r="D53" s="56">
        <v>1</v>
      </c>
      <c r="E53" s="57">
        <f t="shared" si="2"/>
        <v>2</v>
      </c>
      <c r="F53" s="57">
        <f t="shared" si="3"/>
        <v>2</v>
      </c>
      <c r="G53" s="57">
        <f t="shared" si="4"/>
        <v>30</v>
      </c>
      <c r="H53" s="58">
        <v>44259</v>
      </c>
      <c r="I53" s="59">
        <v>2</v>
      </c>
      <c r="J53" s="59">
        <v>2</v>
      </c>
      <c r="K53" s="59">
        <v>30</v>
      </c>
      <c r="L53" s="58"/>
      <c r="M53" s="59"/>
      <c r="N53" s="59"/>
      <c r="O53" s="59"/>
      <c r="P53" s="58"/>
      <c r="Q53" s="59"/>
      <c r="R53" s="59"/>
      <c r="S53" s="59"/>
      <c r="T53" s="58"/>
      <c r="U53" s="59"/>
      <c r="V53" s="59"/>
      <c r="W53" s="60"/>
      <c r="X53" s="188"/>
      <c r="Y53" s="59"/>
      <c r="Z53" s="59"/>
      <c r="AA53" s="60"/>
    </row>
    <row r="54" spans="1:27" s="14" customFormat="1" ht="20.100000000000001" customHeight="1" x14ac:dyDescent="0.15">
      <c r="A54" s="266"/>
      <c r="B54" s="56" t="s">
        <v>207</v>
      </c>
      <c r="C54" s="56" t="s">
        <v>208</v>
      </c>
      <c r="D54" s="56">
        <v>1</v>
      </c>
      <c r="E54" s="57">
        <f t="shared" si="2"/>
        <v>3</v>
      </c>
      <c r="F54" s="57">
        <f t="shared" si="3"/>
        <v>3</v>
      </c>
      <c r="G54" s="57">
        <f t="shared" si="4"/>
        <v>43</v>
      </c>
      <c r="H54" s="58">
        <v>44258</v>
      </c>
      <c r="I54" s="59">
        <v>3</v>
      </c>
      <c r="J54" s="59">
        <v>3</v>
      </c>
      <c r="K54" s="59">
        <v>43</v>
      </c>
      <c r="L54" s="58"/>
      <c r="M54" s="59"/>
      <c r="N54" s="59"/>
      <c r="O54" s="59"/>
      <c r="P54" s="58"/>
      <c r="Q54" s="59"/>
      <c r="R54" s="59"/>
      <c r="S54" s="59"/>
      <c r="T54" s="58"/>
      <c r="U54" s="59"/>
      <c r="V54" s="59"/>
      <c r="W54" s="60"/>
      <c r="X54" s="188"/>
      <c r="Y54" s="59"/>
      <c r="Z54" s="59"/>
      <c r="AA54" s="60"/>
    </row>
    <row r="55" spans="1:27" s="14" customFormat="1" ht="20.100000000000001" customHeight="1" x14ac:dyDescent="0.15">
      <c r="A55" s="266" t="s">
        <v>115</v>
      </c>
      <c r="B55" s="56" t="s">
        <v>116</v>
      </c>
      <c r="C55" s="56" t="s">
        <v>117</v>
      </c>
      <c r="D55" s="56">
        <v>1</v>
      </c>
      <c r="E55" s="57">
        <f t="shared" si="2"/>
        <v>7</v>
      </c>
      <c r="F55" s="57">
        <f t="shared" si="3"/>
        <v>7</v>
      </c>
      <c r="G55" s="57">
        <f t="shared" si="4"/>
        <v>66</v>
      </c>
      <c r="H55" s="58">
        <v>44232</v>
      </c>
      <c r="I55" s="59">
        <v>7</v>
      </c>
      <c r="J55" s="59">
        <v>7</v>
      </c>
      <c r="K55" s="59">
        <v>66</v>
      </c>
      <c r="L55" s="58"/>
      <c r="M55" s="59"/>
      <c r="N55" s="59"/>
      <c r="O55" s="59"/>
      <c r="P55" s="58"/>
      <c r="Q55" s="59"/>
      <c r="R55" s="59"/>
      <c r="S55" s="59"/>
      <c r="T55" s="58"/>
      <c r="U55" s="59"/>
      <c r="V55" s="59"/>
      <c r="W55" s="60"/>
      <c r="X55" s="188"/>
      <c r="Y55" s="59"/>
      <c r="Z55" s="59"/>
      <c r="AA55" s="60"/>
    </row>
    <row r="56" spans="1:27" s="14" customFormat="1" ht="20.100000000000001" customHeight="1" x14ac:dyDescent="0.15">
      <c r="A56" s="266"/>
      <c r="B56" s="264" t="s">
        <v>118</v>
      </c>
      <c r="C56" s="56" t="s">
        <v>119</v>
      </c>
      <c r="D56" s="56">
        <v>1</v>
      </c>
      <c r="E56" s="57">
        <f t="shared" si="2"/>
        <v>12</v>
      </c>
      <c r="F56" s="57">
        <f t="shared" si="3"/>
        <v>12</v>
      </c>
      <c r="G56" s="57">
        <f t="shared" si="4"/>
        <v>138</v>
      </c>
      <c r="H56" s="58">
        <v>44232</v>
      </c>
      <c r="I56" s="59">
        <v>12</v>
      </c>
      <c r="J56" s="59">
        <v>12</v>
      </c>
      <c r="K56" s="59">
        <v>138</v>
      </c>
      <c r="L56" s="58"/>
      <c r="M56" s="59"/>
      <c r="N56" s="59"/>
      <c r="O56" s="59"/>
      <c r="P56" s="58"/>
      <c r="Q56" s="59"/>
      <c r="R56" s="59"/>
      <c r="S56" s="59"/>
      <c r="T56" s="58"/>
      <c r="U56" s="59"/>
      <c r="V56" s="59"/>
      <c r="W56" s="60"/>
      <c r="X56" s="188"/>
      <c r="Y56" s="59"/>
      <c r="Z56" s="59"/>
      <c r="AA56" s="60"/>
    </row>
    <row r="57" spans="1:27" s="14" customFormat="1" ht="20.100000000000001" customHeight="1" x14ac:dyDescent="0.15">
      <c r="A57" s="266"/>
      <c r="B57" s="264"/>
      <c r="C57" s="56" t="s">
        <v>120</v>
      </c>
      <c r="D57" s="56">
        <v>1</v>
      </c>
      <c r="E57" s="57">
        <f t="shared" si="2"/>
        <v>23</v>
      </c>
      <c r="F57" s="57">
        <f t="shared" si="3"/>
        <v>23</v>
      </c>
      <c r="G57" s="57">
        <f t="shared" si="4"/>
        <v>257</v>
      </c>
      <c r="H57" s="58">
        <v>44251</v>
      </c>
      <c r="I57" s="59">
        <v>23</v>
      </c>
      <c r="J57" s="59">
        <v>23</v>
      </c>
      <c r="K57" s="59">
        <v>257</v>
      </c>
      <c r="L57" s="58"/>
      <c r="M57" s="59"/>
      <c r="N57" s="59"/>
      <c r="O57" s="59"/>
      <c r="P57" s="58"/>
      <c r="Q57" s="59"/>
      <c r="R57" s="59"/>
      <c r="S57" s="59"/>
      <c r="T57" s="58"/>
      <c r="U57" s="59"/>
      <c r="V57" s="59"/>
      <c r="W57" s="60"/>
      <c r="X57" s="188"/>
      <c r="Y57" s="59"/>
      <c r="Z57" s="59"/>
      <c r="AA57" s="60"/>
    </row>
    <row r="58" spans="1:27" s="14" customFormat="1" ht="20.100000000000001" customHeight="1" x14ac:dyDescent="0.15">
      <c r="A58" s="266"/>
      <c r="B58" s="264" t="s">
        <v>121</v>
      </c>
      <c r="C58" s="56" t="s">
        <v>122</v>
      </c>
      <c r="D58" s="56"/>
      <c r="E58" s="57">
        <f t="shared" si="2"/>
        <v>0</v>
      </c>
      <c r="F58" s="57">
        <f t="shared" si="3"/>
        <v>0</v>
      </c>
      <c r="G58" s="57">
        <f t="shared" si="4"/>
        <v>0</v>
      </c>
      <c r="H58" s="58"/>
      <c r="I58" s="59"/>
      <c r="J58" s="59"/>
      <c r="K58" s="59"/>
      <c r="L58" s="58"/>
      <c r="M58" s="59"/>
      <c r="N58" s="59"/>
      <c r="O58" s="59"/>
      <c r="P58" s="58"/>
      <c r="Q58" s="59"/>
      <c r="R58" s="59"/>
      <c r="S58" s="59"/>
      <c r="T58" s="58"/>
      <c r="U58" s="59"/>
      <c r="V58" s="59"/>
      <c r="W58" s="60"/>
      <c r="X58" s="188"/>
      <c r="Y58" s="59"/>
      <c r="Z58" s="59"/>
      <c r="AA58" s="60"/>
    </row>
    <row r="59" spans="1:27" s="14" customFormat="1" ht="20.100000000000001" customHeight="1" x14ac:dyDescent="0.15">
      <c r="A59" s="266"/>
      <c r="B59" s="264"/>
      <c r="C59" s="56" t="s">
        <v>123</v>
      </c>
      <c r="D59" s="56"/>
      <c r="E59" s="57">
        <f t="shared" si="2"/>
        <v>0</v>
      </c>
      <c r="F59" s="57">
        <f t="shared" si="3"/>
        <v>0</v>
      </c>
      <c r="G59" s="57">
        <f t="shared" si="4"/>
        <v>0</v>
      </c>
      <c r="H59" s="58"/>
      <c r="I59" s="59"/>
      <c r="J59" s="59"/>
      <c r="K59" s="59"/>
      <c r="L59" s="58"/>
      <c r="M59" s="59"/>
      <c r="N59" s="59"/>
      <c r="O59" s="59"/>
      <c r="P59" s="58"/>
      <c r="Q59" s="59"/>
      <c r="R59" s="59"/>
      <c r="S59" s="59"/>
      <c r="T59" s="58"/>
      <c r="U59" s="59"/>
      <c r="V59" s="59"/>
      <c r="W59" s="60"/>
      <c r="X59" s="188"/>
      <c r="Y59" s="59"/>
      <c r="Z59" s="59"/>
      <c r="AA59" s="60"/>
    </row>
    <row r="60" spans="1:27" s="14" customFormat="1" ht="20.100000000000001" customHeight="1" x14ac:dyDescent="0.15">
      <c r="A60" s="266"/>
      <c r="B60" s="264" t="s">
        <v>153</v>
      </c>
      <c r="C60" s="56" t="s">
        <v>76</v>
      </c>
      <c r="D60" s="56">
        <v>1</v>
      </c>
      <c r="E60" s="57">
        <f t="shared" si="2"/>
        <v>27</v>
      </c>
      <c r="F60" s="57">
        <f t="shared" si="3"/>
        <v>27</v>
      </c>
      <c r="G60" s="57">
        <f t="shared" si="4"/>
        <v>250</v>
      </c>
      <c r="H60" s="58">
        <v>44274</v>
      </c>
      <c r="I60" s="59">
        <v>27</v>
      </c>
      <c r="J60" s="59">
        <v>27</v>
      </c>
      <c r="K60" s="59">
        <v>250</v>
      </c>
      <c r="L60" s="58"/>
      <c r="M60" s="59"/>
      <c r="N60" s="59"/>
      <c r="O60" s="59"/>
      <c r="P60" s="58"/>
      <c r="Q60" s="59"/>
      <c r="R60" s="59"/>
      <c r="S60" s="59"/>
      <c r="T60" s="58"/>
      <c r="U60" s="59"/>
      <c r="V60" s="59"/>
      <c r="W60" s="60"/>
      <c r="X60" s="188"/>
      <c r="Y60" s="59"/>
      <c r="Z60" s="59"/>
      <c r="AA60" s="60"/>
    </row>
    <row r="61" spans="1:27" s="14" customFormat="1" ht="20.100000000000001" customHeight="1" x14ac:dyDescent="0.15">
      <c r="A61" s="266"/>
      <c r="B61" s="264"/>
      <c r="C61" s="56" t="s">
        <v>148</v>
      </c>
      <c r="D61" s="56">
        <v>1</v>
      </c>
      <c r="E61" s="57">
        <f t="shared" si="2"/>
        <v>22</v>
      </c>
      <c r="F61" s="57">
        <f t="shared" si="3"/>
        <v>22</v>
      </c>
      <c r="G61" s="57">
        <f t="shared" si="4"/>
        <v>218</v>
      </c>
      <c r="H61" s="58">
        <v>44274</v>
      </c>
      <c r="I61" s="59">
        <v>22</v>
      </c>
      <c r="J61" s="59">
        <v>22</v>
      </c>
      <c r="K61" s="59">
        <v>218</v>
      </c>
      <c r="L61" s="58"/>
      <c r="M61" s="59"/>
      <c r="N61" s="59"/>
      <c r="O61" s="59"/>
      <c r="P61" s="58"/>
      <c r="Q61" s="59"/>
      <c r="R61" s="59"/>
      <c r="S61" s="59"/>
      <c r="T61" s="58"/>
      <c r="U61" s="59"/>
      <c r="V61" s="59"/>
      <c r="W61" s="60"/>
      <c r="X61" s="188"/>
      <c r="Y61" s="59"/>
      <c r="Z61" s="59"/>
      <c r="AA61" s="60"/>
    </row>
    <row r="62" spans="1:27" s="14" customFormat="1" ht="20.100000000000001" customHeight="1" x14ac:dyDescent="0.15">
      <c r="A62" s="266"/>
      <c r="B62" s="56" t="s">
        <v>161</v>
      </c>
      <c r="C62" s="56" t="s">
        <v>160</v>
      </c>
      <c r="D62" s="56">
        <v>1</v>
      </c>
      <c r="E62" s="57">
        <f t="shared" si="2"/>
        <v>57</v>
      </c>
      <c r="F62" s="57">
        <f t="shared" si="3"/>
        <v>57</v>
      </c>
      <c r="G62" s="57">
        <f t="shared" si="4"/>
        <v>556</v>
      </c>
      <c r="H62" s="58">
        <v>44231</v>
      </c>
      <c r="I62" s="59">
        <v>57</v>
      </c>
      <c r="J62" s="59">
        <v>57</v>
      </c>
      <c r="K62" s="59">
        <v>556</v>
      </c>
      <c r="L62" s="58"/>
      <c r="M62" s="59"/>
      <c r="N62" s="59"/>
      <c r="O62" s="59"/>
      <c r="P62" s="58"/>
      <c r="Q62" s="59"/>
      <c r="R62" s="59"/>
      <c r="S62" s="59"/>
      <c r="T62" s="58"/>
      <c r="U62" s="59"/>
      <c r="V62" s="59"/>
      <c r="W62" s="60"/>
      <c r="X62" s="188"/>
      <c r="Y62" s="59"/>
      <c r="Z62" s="59"/>
      <c r="AA62" s="60"/>
    </row>
    <row r="63" spans="1:27" s="14" customFormat="1" ht="20.100000000000001" customHeight="1" x14ac:dyDescent="0.15">
      <c r="A63" s="266"/>
      <c r="B63" s="56" t="s">
        <v>162</v>
      </c>
      <c r="C63" s="56" t="s">
        <v>110</v>
      </c>
      <c r="D63" s="56">
        <v>1</v>
      </c>
      <c r="E63" s="57">
        <f t="shared" si="2"/>
        <v>76</v>
      </c>
      <c r="F63" s="57">
        <f t="shared" si="3"/>
        <v>76</v>
      </c>
      <c r="G63" s="57">
        <f t="shared" si="4"/>
        <v>758</v>
      </c>
      <c r="H63" s="58">
        <v>44231</v>
      </c>
      <c r="I63" s="59">
        <v>76</v>
      </c>
      <c r="J63" s="59">
        <v>76</v>
      </c>
      <c r="K63" s="59">
        <v>758</v>
      </c>
      <c r="L63" s="58"/>
      <c r="M63" s="59"/>
      <c r="N63" s="59"/>
      <c r="O63" s="59"/>
      <c r="P63" s="58"/>
      <c r="Q63" s="59"/>
      <c r="R63" s="59"/>
      <c r="S63" s="59"/>
      <c r="T63" s="58"/>
      <c r="U63" s="59"/>
      <c r="V63" s="59"/>
      <c r="W63" s="60"/>
      <c r="X63" s="188"/>
      <c r="Y63" s="59"/>
      <c r="Z63" s="59"/>
      <c r="AA63" s="60"/>
    </row>
    <row r="64" spans="1:27" s="14" customFormat="1" ht="20.100000000000001" customHeight="1" x14ac:dyDescent="0.15">
      <c r="A64" s="266" t="s">
        <v>124</v>
      </c>
      <c r="B64" s="264" t="s">
        <v>125</v>
      </c>
      <c r="C64" s="56" t="s">
        <v>126</v>
      </c>
      <c r="D64" s="56">
        <v>1</v>
      </c>
      <c r="E64" s="57">
        <f t="shared" si="2"/>
        <v>36</v>
      </c>
      <c r="F64" s="57">
        <f t="shared" si="3"/>
        <v>36</v>
      </c>
      <c r="G64" s="57">
        <f t="shared" si="4"/>
        <v>378</v>
      </c>
      <c r="H64" s="58">
        <v>44246</v>
      </c>
      <c r="I64" s="59">
        <v>36</v>
      </c>
      <c r="J64" s="59">
        <v>36</v>
      </c>
      <c r="K64" s="59">
        <v>378</v>
      </c>
      <c r="L64" s="58"/>
      <c r="M64" s="59"/>
      <c r="N64" s="59"/>
      <c r="O64" s="59"/>
      <c r="P64" s="58"/>
      <c r="Q64" s="59"/>
      <c r="R64" s="59"/>
      <c r="S64" s="59"/>
      <c r="T64" s="58"/>
      <c r="U64" s="59"/>
      <c r="V64" s="59"/>
      <c r="W64" s="60"/>
      <c r="X64" s="188"/>
      <c r="Y64" s="59"/>
      <c r="Z64" s="59"/>
      <c r="AA64" s="60"/>
    </row>
    <row r="65" spans="1:27" s="14" customFormat="1" ht="21" customHeight="1" x14ac:dyDescent="0.15">
      <c r="A65" s="266"/>
      <c r="B65" s="264"/>
      <c r="C65" s="56" t="s">
        <v>127</v>
      </c>
      <c r="D65" s="56">
        <v>1</v>
      </c>
      <c r="E65" s="57">
        <f t="shared" si="2"/>
        <v>15</v>
      </c>
      <c r="F65" s="57">
        <f t="shared" si="3"/>
        <v>15</v>
      </c>
      <c r="G65" s="57">
        <f t="shared" si="4"/>
        <v>165</v>
      </c>
      <c r="H65" s="58">
        <v>44246</v>
      </c>
      <c r="I65" s="59">
        <v>15</v>
      </c>
      <c r="J65" s="59">
        <v>15</v>
      </c>
      <c r="K65" s="59">
        <v>165</v>
      </c>
      <c r="L65" s="58"/>
      <c r="M65" s="59"/>
      <c r="N65" s="59"/>
      <c r="O65" s="59"/>
      <c r="P65" s="58"/>
      <c r="Q65" s="59"/>
      <c r="R65" s="59"/>
      <c r="S65" s="59"/>
      <c r="T65" s="58"/>
      <c r="U65" s="59"/>
      <c r="V65" s="59"/>
      <c r="W65" s="60"/>
      <c r="X65" s="188"/>
      <c r="Y65" s="59"/>
      <c r="Z65" s="59"/>
      <c r="AA65" s="60"/>
    </row>
    <row r="66" spans="1:27" s="14" customFormat="1" ht="20.100000000000001" customHeight="1" thickBot="1" x14ac:dyDescent="0.2">
      <c r="A66" s="62" t="s">
        <v>128</v>
      </c>
      <c r="B66" s="63" t="s">
        <v>129</v>
      </c>
      <c r="C66" s="63" t="s">
        <v>130</v>
      </c>
      <c r="D66" s="63"/>
      <c r="E66" s="64">
        <f>SUM(I66+M66+Q66+U66+Y66)</f>
        <v>0</v>
      </c>
      <c r="F66" s="64">
        <f t="shared" si="3"/>
        <v>0</v>
      </c>
      <c r="G66" s="64">
        <f t="shared" si="4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89"/>
      <c r="Y66" s="66"/>
      <c r="Z66" s="66"/>
      <c r="AA66" s="67"/>
    </row>
  </sheetData>
  <mergeCells count="35">
    <mergeCell ref="A1:V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T3:W3"/>
    <mergeCell ref="H2:W2"/>
    <mergeCell ref="A6:A24"/>
    <mergeCell ref="B6:B7"/>
    <mergeCell ref="B8:B12"/>
    <mergeCell ref="B13:B15"/>
    <mergeCell ref="B16:B22"/>
    <mergeCell ref="X3:AA3"/>
    <mergeCell ref="A64:A65"/>
    <mergeCell ref="B64:B65"/>
    <mergeCell ref="B27:B34"/>
    <mergeCell ref="B35:B36"/>
    <mergeCell ref="B37:B38"/>
    <mergeCell ref="B39:B40"/>
    <mergeCell ref="B47:B53"/>
    <mergeCell ref="B42:B45"/>
    <mergeCell ref="A46:A54"/>
    <mergeCell ref="A25:A45"/>
    <mergeCell ref="A55:A63"/>
    <mergeCell ref="B56:B57"/>
    <mergeCell ref="B58:B59"/>
    <mergeCell ref="B60:B61"/>
    <mergeCell ref="B25:B26"/>
  </mergeCells>
  <phoneticPr fontId="8" type="noConversion"/>
  <pageMargins left="0.17" right="0.17" top="0.77" bottom="0.57999999999999996" header="0.45" footer="0.3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66"/>
  <sheetViews>
    <sheetView zoomScale="106" zoomScaleNormal="106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Z1"/>
    </sheetView>
  </sheetViews>
  <sheetFormatPr defaultRowHeight="13.5" x14ac:dyDescent="0.15"/>
  <cols>
    <col min="1" max="1" width="3.77734375" customWidth="1"/>
    <col min="2" max="3" width="5.77734375" customWidth="1"/>
    <col min="4" max="4" width="2.77734375" customWidth="1"/>
    <col min="5" max="6" width="5.77734375" customWidth="1"/>
    <col min="7" max="7" width="6.5546875" customWidth="1"/>
    <col min="8" max="8" width="5.77734375" customWidth="1"/>
    <col min="9" max="10" width="4.77734375" customWidth="1"/>
    <col min="11" max="11" width="6.5546875" customWidth="1"/>
    <col min="12" max="23" width="5.5546875" customWidth="1"/>
    <col min="24" max="27" width="4.5546875" hidden="1" customWidth="1"/>
    <col min="28" max="28" width="9.44140625" bestFit="1" customWidth="1"/>
  </cols>
  <sheetData>
    <row r="1" spans="1:27" ht="24.75" customHeight="1" thickBot="1" x14ac:dyDescent="0.2">
      <c r="A1" s="269" t="s">
        <v>210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0"/>
    </row>
    <row r="2" spans="1:27" ht="20.100000000000001" customHeight="1" x14ac:dyDescent="0.15">
      <c r="A2" s="270" t="s">
        <v>57</v>
      </c>
      <c r="B2" s="268" t="s">
        <v>58</v>
      </c>
      <c r="C2" s="268" t="s">
        <v>59</v>
      </c>
      <c r="D2" s="268" t="s">
        <v>60</v>
      </c>
      <c r="E2" s="268"/>
      <c r="F2" s="268"/>
      <c r="G2" s="268"/>
      <c r="H2" s="275" t="s">
        <v>224</v>
      </c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7"/>
      <c r="X2" s="190"/>
      <c r="Y2" s="190"/>
      <c r="Z2" s="190"/>
      <c r="AA2" s="191"/>
    </row>
    <row r="3" spans="1:27" ht="17.25" customHeight="1" x14ac:dyDescent="0.15">
      <c r="A3" s="271"/>
      <c r="B3" s="264"/>
      <c r="C3" s="264"/>
      <c r="D3" s="264" t="s">
        <v>163</v>
      </c>
      <c r="E3" s="264" t="s">
        <v>52</v>
      </c>
      <c r="F3" s="264" t="s">
        <v>53</v>
      </c>
      <c r="G3" s="264" t="s">
        <v>170</v>
      </c>
      <c r="H3" s="264" t="s">
        <v>51</v>
      </c>
      <c r="I3" s="274"/>
      <c r="J3" s="274"/>
      <c r="K3" s="274"/>
      <c r="L3" s="264" t="s">
        <v>54</v>
      </c>
      <c r="M3" s="264"/>
      <c r="N3" s="264"/>
      <c r="O3" s="264"/>
      <c r="P3" s="264" t="s">
        <v>55</v>
      </c>
      <c r="Q3" s="264"/>
      <c r="R3" s="264"/>
      <c r="S3" s="264"/>
      <c r="T3" s="264" t="s">
        <v>56</v>
      </c>
      <c r="U3" s="264"/>
      <c r="V3" s="264"/>
      <c r="W3" s="265"/>
      <c r="X3" s="263" t="s">
        <v>251</v>
      </c>
      <c r="Y3" s="264"/>
      <c r="Z3" s="264"/>
      <c r="AA3" s="265"/>
    </row>
    <row r="4" spans="1:27" ht="26.25" customHeight="1" thickBot="1" x14ac:dyDescent="0.2">
      <c r="A4" s="272"/>
      <c r="B4" s="273"/>
      <c r="C4" s="273"/>
      <c r="D4" s="273"/>
      <c r="E4" s="273"/>
      <c r="F4" s="273"/>
      <c r="G4" s="273"/>
      <c r="H4" s="68" t="s">
        <v>48</v>
      </c>
      <c r="I4" s="68" t="s">
        <v>52</v>
      </c>
      <c r="J4" s="68" t="s">
        <v>53</v>
      </c>
      <c r="K4" s="69" t="s">
        <v>189</v>
      </c>
      <c r="L4" s="68" t="s">
        <v>48</v>
      </c>
      <c r="M4" s="68" t="s">
        <v>52</v>
      </c>
      <c r="N4" s="68" t="s">
        <v>53</v>
      </c>
      <c r="O4" s="69" t="s">
        <v>189</v>
      </c>
      <c r="P4" s="68" t="s">
        <v>48</v>
      </c>
      <c r="Q4" s="68" t="s">
        <v>52</v>
      </c>
      <c r="R4" s="68" t="s">
        <v>53</v>
      </c>
      <c r="S4" s="69" t="s">
        <v>189</v>
      </c>
      <c r="T4" s="70" t="s">
        <v>48</v>
      </c>
      <c r="U4" s="70" t="s">
        <v>52</v>
      </c>
      <c r="V4" s="70" t="s">
        <v>53</v>
      </c>
      <c r="W4" s="71" t="s">
        <v>189</v>
      </c>
      <c r="X4" s="185" t="s">
        <v>48</v>
      </c>
      <c r="Y4" s="70" t="s">
        <v>52</v>
      </c>
      <c r="Z4" s="70" t="s">
        <v>53</v>
      </c>
      <c r="AA4" s="71" t="s">
        <v>250</v>
      </c>
    </row>
    <row r="5" spans="1:27" ht="23.25" customHeight="1" thickTop="1" thickBot="1" x14ac:dyDescent="0.2">
      <c r="A5" s="121" t="s">
        <v>159</v>
      </c>
      <c r="B5" s="112"/>
      <c r="C5" s="112"/>
      <c r="D5" s="113"/>
      <c r="E5" s="115">
        <f>SUM(E6:E66)</f>
        <v>1004</v>
      </c>
      <c r="F5" s="115">
        <f>SUM(F6:F66)</f>
        <v>1004</v>
      </c>
      <c r="G5" s="115">
        <f>SUM(G6:G66)</f>
        <v>5020</v>
      </c>
      <c r="H5" s="115"/>
      <c r="I5" s="115">
        <f>SUM(I6:I66)</f>
        <v>1004</v>
      </c>
      <c r="J5" s="115">
        <f>SUM(J6:J66)</f>
        <v>1004</v>
      </c>
      <c r="K5" s="115">
        <f>SUM(K6:K66)</f>
        <v>5020</v>
      </c>
      <c r="L5" s="115"/>
      <c r="M5" s="115">
        <f>SUM(M6:M66)</f>
        <v>0</v>
      </c>
      <c r="N5" s="115">
        <f>SUM(N6:N66)</f>
        <v>0</v>
      </c>
      <c r="O5" s="115">
        <f>SUM(O6:O66)</f>
        <v>0</v>
      </c>
      <c r="P5" s="115"/>
      <c r="Q5" s="115">
        <f>SUM(Q6:Q66)</f>
        <v>0</v>
      </c>
      <c r="R5" s="115">
        <f>SUM(R6:R66)</f>
        <v>0</v>
      </c>
      <c r="S5" s="115"/>
      <c r="T5" s="115"/>
      <c r="U5" s="115">
        <f>SUM(U6:U66)</f>
        <v>0</v>
      </c>
      <c r="V5" s="115">
        <f>SUM(V6:V66)</f>
        <v>0</v>
      </c>
      <c r="W5" s="116">
        <f>SUM(W6:W66)</f>
        <v>0</v>
      </c>
      <c r="X5" s="192"/>
      <c r="Y5" s="115">
        <f t="shared" ref="Y5:AA5" si="0">SUM(Y6:Y66)</f>
        <v>0</v>
      </c>
      <c r="Z5" s="180">
        <f t="shared" si="0"/>
        <v>0</v>
      </c>
      <c r="AA5" s="184">
        <f t="shared" si="0"/>
        <v>0</v>
      </c>
    </row>
    <row r="6" spans="1:27" s="14" customFormat="1" ht="20.100000000000001" customHeight="1" x14ac:dyDescent="0.15">
      <c r="A6" s="267" t="s">
        <v>61</v>
      </c>
      <c r="B6" s="268" t="s">
        <v>190</v>
      </c>
      <c r="C6" s="94" t="s">
        <v>62</v>
      </c>
      <c r="D6" s="94">
        <v>1</v>
      </c>
      <c r="E6" s="117">
        <f>SUM(I6,M6,Q6,U6)</f>
        <v>29</v>
      </c>
      <c r="F6" s="117">
        <f t="shared" ref="F6:G7" si="1">SUM(J6,N6,R6,V6)</f>
        <v>29</v>
      </c>
      <c r="G6" s="117">
        <f t="shared" si="1"/>
        <v>145</v>
      </c>
      <c r="H6" s="118">
        <v>44244</v>
      </c>
      <c r="I6" s="119">
        <v>29</v>
      </c>
      <c r="J6" s="119">
        <v>29</v>
      </c>
      <c r="K6" s="119">
        <v>145</v>
      </c>
      <c r="L6" s="118"/>
      <c r="M6" s="119"/>
      <c r="N6" s="119"/>
      <c r="O6" s="119"/>
      <c r="P6" s="118"/>
      <c r="Q6" s="119"/>
      <c r="R6" s="119"/>
      <c r="S6" s="119"/>
      <c r="T6" s="118"/>
      <c r="U6" s="119"/>
      <c r="V6" s="119"/>
      <c r="W6" s="120"/>
      <c r="X6" s="193"/>
      <c r="Y6" s="119"/>
      <c r="Z6" s="119"/>
      <c r="AA6" s="120"/>
    </row>
    <row r="7" spans="1:27" s="14" customFormat="1" ht="20.100000000000001" customHeight="1" x14ac:dyDescent="0.15">
      <c r="A7" s="266"/>
      <c r="B7" s="264"/>
      <c r="C7" s="56" t="s">
        <v>63</v>
      </c>
      <c r="D7" s="56">
        <v>1</v>
      </c>
      <c r="E7" s="57">
        <f>SUM(I7,M7,Q7,U7)</f>
        <v>3</v>
      </c>
      <c r="F7" s="57">
        <f t="shared" si="1"/>
        <v>3</v>
      </c>
      <c r="G7" s="57">
        <f t="shared" si="1"/>
        <v>15</v>
      </c>
      <c r="H7" s="58">
        <v>44257</v>
      </c>
      <c r="I7" s="59">
        <v>3</v>
      </c>
      <c r="J7" s="59">
        <v>3</v>
      </c>
      <c r="K7" s="59">
        <v>15</v>
      </c>
      <c r="L7" s="58"/>
      <c r="M7" s="59"/>
      <c r="N7" s="59"/>
      <c r="O7" s="59"/>
      <c r="P7" s="58"/>
      <c r="Q7" s="59"/>
      <c r="R7" s="59"/>
      <c r="S7" s="59"/>
      <c r="T7" s="58"/>
      <c r="U7" s="59"/>
      <c r="V7" s="59"/>
      <c r="W7" s="60"/>
      <c r="X7" s="188"/>
      <c r="Y7" s="59"/>
      <c r="Z7" s="59"/>
      <c r="AA7" s="60"/>
    </row>
    <row r="8" spans="1:27" s="14" customFormat="1" ht="20.100000000000001" customHeight="1" x14ac:dyDescent="0.15">
      <c r="A8" s="266"/>
      <c r="B8" s="264" t="s">
        <v>65</v>
      </c>
      <c r="C8" s="56" t="s">
        <v>66</v>
      </c>
      <c r="D8" s="56">
        <v>1</v>
      </c>
      <c r="E8" s="57">
        <f t="shared" ref="E8:E66" si="2">SUM(I8,M8,Q8,U8)</f>
        <v>9</v>
      </c>
      <c r="F8" s="57">
        <f t="shared" ref="F8:F66" si="3">SUM(J8,N8,R8,V8)</f>
        <v>9</v>
      </c>
      <c r="G8" s="57">
        <f t="shared" ref="G8:G66" si="4">SUM(K8,O8,S8,W8)</f>
        <v>45</v>
      </c>
      <c r="H8" s="58">
        <v>44236</v>
      </c>
      <c r="I8" s="59">
        <v>9</v>
      </c>
      <c r="J8" s="59">
        <v>9</v>
      </c>
      <c r="K8" s="59">
        <v>45</v>
      </c>
      <c r="L8" s="58"/>
      <c r="M8" s="59"/>
      <c r="N8" s="59"/>
      <c r="O8" s="59"/>
      <c r="P8" s="58"/>
      <c r="Q8" s="59"/>
      <c r="R8" s="59"/>
      <c r="S8" s="59"/>
      <c r="T8" s="58"/>
      <c r="U8" s="59"/>
      <c r="V8" s="59"/>
      <c r="W8" s="60"/>
      <c r="X8" s="188"/>
      <c r="Y8" s="59"/>
      <c r="Z8" s="59"/>
      <c r="AA8" s="60"/>
    </row>
    <row r="9" spans="1:27" s="14" customFormat="1" ht="20.100000000000001" customHeight="1" x14ac:dyDescent="0.15">
      <c r="A9" s="266"/>
      <c r="B9" s="264"/>
      <c r="C9" s="56" t="s">
        <v>67</v>
      </c>
      <c r="D9" s="56">
        <v>1</v>
      </c>
      <c r="E9" s="57">
        <f t="shared" si="2"/>
        <v>2</v>
      </c>
      <c r="F9" s="57">
        <f t="shared" si="3"/>
        <v>2</v>
      </c>
      <c r="G9" s="57">
        <f t="shared" si="4"/>
        <v>10</v>
      </c>
      <c r="H9" s="58">
        <v>44236</v>
      </c>
      <c r="I9" s="59">
        <v>2</v>
      </c>
      <c r="J9" s="59">
        <v>2</v>
      </c>
      <c r="K9" s="59">
        <v>10</v>
      </c>
      <c r="L9" s="58"/>
      <c r="M9" s="59"/>
      <c r="N9" s="59"/>
      <c r="O9" s="59"/>
      <c r="P9" s="58"/>
      <c r="Q9" s="59"/>
      <c r="R9" s="59"/>
      <c r="S9" s="59"/>
      <c r="T9" s="58"/>
      <c r="U9" s="59"/>
      <c r="V9" s="59"/>
      <c r="W9" s="60"/>
      <c r="X9" s="188"/>
      <c r="Y9" s="59"/>
      <c r="Z9" s="59"/>
      <c r="AA9" s="60"/>
    </row>
    <row r="10" spans="1:27" s="14" customFormat="1" ht="20.100000000000001" customHeight="1" x14ac:dyDescent="0.15">
      <c r="A10" s="266"/>
      <c r="B10" s="264"/>
      <c r="C10" s="56" t="s">
        <v>68</v>
      </c>
      <c r="D10" s="56">
        <v>1</v>
      </c>
      <c r="E10" s="57">
        <f t="shared" si="2"/>
        <v>9</v>
      </c>
      <c r="F10" s="57">
        <f t="shared" si="3"/>
        <v>9</v>
      </c>
      <c r="G10" s="57">
        <f t="shared" si="4"/>
        <v>45</v>
      </c>
      <c r="H10" s="58">
        <v>44267</v>
      </c>
      <c r="I10" s="59">
        <v>9</v>
      </c>
      <c r="J10" s="59">
        <v>9</v>
      </c>
      <c r="K10" s="59">
        <v>45</v>
      </c>
      <c r="L10" s="58"/>
      <c r="M10" s="59"/>
      <c r="N10" s="59"/>
      <c r="O10" s="59"/>
      <c r="P10" s="58"/>
      <c r="Q10" s="59"/>
      <c r="R10" s="59"/>
      <c r="S10" s="59"/>
      <c r="T10" s="58"/>
      <c r="U10" s="59"/>
      <c r="V10" s="59"/>
      <c r="W10" s="60"/>
      <c r="X10" s="188"/>
      <c r="Y10" s="59"/>
      <c r="Z10" s="59"/>
      <c r="AA10" s="60"/>
    </row>
    <row r="11" spans="1:27" s="14" customFormat="1" ht="20.100000000000001" customHeight="1" x14ac:dyDescent="0.15">
      <c r="A11" s="266"/>
      <c r="B11" s="264"/>
      <c r="C11" s="56" t="s">
        <v>69</v>
      </c>
      <c r="D11" s="56">
        <v>1</v>
      </c>
      <c r="E11" s="57">
        <f t="shared" si="2"/>
        <v>8</v>
      </c>
      <c r="F11" s="57">
        <f t="shared" si="3"/>
        <v>8</v>
      </c>
      <c r="G11" s="57">
        <f t="shared" si="4"/>
        <v>40</v>
      </c>
      <c r="H11" s="58">
        <v>44271</v>
      </c>
      <c r="I11" s="59">
        <v>8</v>
      </c>
      <c r="J11" s="59">
        <v>8</v>
      </c>
      <c r="K11" s="59">
        <v>40</v>
      </c>
      <c r="L11" s="58"/>
      <c r="M11" s="59"/>
      <c r="N11" s="59"/>
      <c r="O11" s="59"/>
      <c r="P11" s="58"/>
      <c r="Q11" s="59"/>
      <c r="R11" s="59"/>
      <c r="S11" s="59"/>
      <c r="T11" s="58"/>
      <c r="U11" s="59"/>
      <c r="V11" s="59"/>
      <c r="W11" s="60"/>
      <c r="X11" s="188"/>
      <c r="Y11" s="59"/>
      <c r="Z11" s="59"/>
      <c r="AA11" s="60"/>
    </row>
    <row r="12" spans="1:27" s="14" customFormat="1" ht="20.100000000000001" customHeight="1" x14ac:dyDescent="0.15">
      <c r="A12" s="266"/>
      <c r="B12" s="264"/>
      <c r="C12" s="56" t="s">
        <v>70</v>
      </c>
      <c r="D12" s="56">
        <v>1</v>
      </c>
      <c r="E12" s="57">
        <f t="shared" si="2"/>
        <v>19</v>
      </c>
      <c r="F12" s="57">
        <f t="shared" si="3"/>
        <v>19</v>
      </c>
      <c r="G12" s="57">
        <f t="shared" si="4"/>
        <v>95</v>
      </c>
      <c r="H12" s="58">
        <v>44270</v>
      </c>
      <c r="I12" s="59">
        <v>19</v>
      </c>
      <c r="J12" s="59">
        <v>19</v>
      </c>
      <c r="K12" s="59">
        <v>95</v>
      </c>
      <c r="L12" s="58"/>
      <c r="M12" s="59"/>
      <c r="N12" s="59"/>
      <c r="O12" s="59"/>
      <c r="P12" s="58"/>
      <c r="Q12" s="59"/>
      <c r="R12" s="59"/>
      <c r="S12" s="59"/>
      <c r="T12" s="58"/>
      <c r="U12" s="59"/>
      <c r="V12" s="59"/>
      <c r="W12" s="60"/>
      <c r="X12" s="188"/>
      <c r="Y12" s="59"/>
      <c r="Z12" s="59"/>
      <c r="AA12" s="60"/>
    </row>
    <row r="13" spans="1:27" s="14" customFormat="1" ht="20.100000000000001" customHeight="1" x14ac:dyDescent="0.15">
      <c r="A13" s="266"/>
      <c r="B13" s="264" t="s">
        <v>72</v>
      </c>
      <c r="C13" s="56" t="s">
        <v>73</v>
      </c>
      <c r="D13" s="56">
        <v>1</v>
      </c>
      <c r="E13" s="57">
        <f t="shared" si="2"/>
        <v>0</v>
      </c>
      <c r="F13" s="57">
        <f t="shared" si="3"/>
        <v>0</v>
      </c>
      <c r="G13" s="57">
        <f t="shared" si="4"/>
        <v>0</v>
      </c>
      <c r="H13" s="58"/>
      <c r="I13" s="59"/>
      <c r="J13" s="59"/>
      <c r="K13" s="59"/>
      <c r="L13" s="58"/>
      <c r="M13" s="59"/>
      <c r="N13" s="59"/>
      <c r="O13" s="59"/>
      <c r="P13" s="58"/>
      <c r="Q13" s="59"/>
      <c r="R13" s="59"/>
      <c r="S13" s="59"/>
      <c r="T13" s="58"/>
      <c r="U13" s="59"/>
      <c r="V13" s="59"/>
      <c r="W13" s="60"/>
      <c r="X13" s="188"/>
      <c r="Y13" s="59"/>
      <c r="Z13" s="59"/>
      <c r="AA13" s="60"/>
    </row>
    <row r="14" spans="1:27" s="14" customFormat="1" ht="20.100000000000001" customHeight="1" x14ac:dyDescent="0.15">
      <c r="A14" s="266"/>
      <c r="B14" s="264"/>
      <c r="C14" s="56" t="s">
        <v>74</v>
      </c>
      <c r="D14" s="56">
        <v>1</v>
      </c>
      <c r="E14" s="57">
        <f t="shared" si="2"/>
        <v>0</v>
      </c>
      <c r="F14" s="57">
        <f t="shared" si="3"/>
        <v>0</v>
      </c>
      <c r="G14" s="57">
        <f t="shared" si="4"/>
        <v>0</v>
      </c>
      <c r="H14" s="58"/>
      <c r="I14" s="59"/>
      <c r="J14" s="59"/>
      <c r="K14" s="59"/>
      <c r="L14" s="58"/>
      <c r="M14" s="59"/>
      <c r="N14" s="59"/>
      <c r="O14" s="59"/>
      <c r="P14" s="58"/>
      <c r="Q14" s="59"/>
      <c r="R14" s="59"/>
      <c r="S14" s="59"/>
      <c r="T14" s="58"/>
      <c r="U14" s="59"/>
      <c r="V14" s="59"/>
      <c r="W14" s="60"/>
      <c r="X14" s="188"/>
      <c r="Y14" s="59"/>
      <c r="Z14" s="59"/>
      <c r="AA14" s="60"/>
    </row>
    <row r="15" spans="1:27" s="14" customFormat="1" ht="20.100000000000001" customHeight="1" x14ac:dyDescent="0.15">
      <c r="A15" s="266"/>
      <c r="B15" s="264"/>
      <c r="C15" s="56" t="s">
        <v>75</v>
      </c>
      <c r="D15" s="56">
        <v>1</v>
      </c>
      <c r="E15" s="57">
        <f t="shared" si="2"/>
        <v>0</v>
      </c>
      <c r="F15" s="57">
        <f t="shared" si="3"/>
        <v>0</v>
      </c>
      <c r="G15" s="57">
        <f t="shared" si="4"/>
        <v>0</v>
      </c>
      <c r="H15" s="58"/>
      <c r="I15" s="59"/>
      <c r="J15" s="59"/>
      <c r="K15" s="59"/>
      <c r="L15" s="58"/>
      <c r="M15" s="59"/>
      <c r="N15" s="59"/>
      <c r="O15" s="59"/>
      <c r="P15" s="58"/>
      <c r="Q15" s="59"/>
      <c r="R15" s="59"/>
      <c r="S15" s="59"/>
      <c r="T15" s="58"/>
      <c r="U15" s="59"/>
      <c r="V15" s="59"/>
      <c r="W15" s="60"/>
      <c r="X15" s="188"/>
      <c r="Y15" s="59"/>
      <c r="Z15" s="59"/>
      <c r="AA15" s="60"/>
    </row>
    <row r="16" spans="1:27" s="14" customFormat="1" ht="20.100000000000001" customHeight="1" x14ac:dyDescent="0.15">
      <c r="A16" s="266"/>
      <c r="B16" s="264" t="s">
        <v>71</v>
      </c>
      <c r="C16" s="56" t="s">
        <v>76</v>
      </c>
      <c r="D16" s="56"/>
      <c r="E16" s="57">
        <f t="shared" si="2"/>
        <v>0</v>
      </c>
      <c r="F16" s="57">
        <f t="shared" si="3"/>
        <v>0</v>
      </c>
      <c r="G16" s="57">
        <f t="shared" si="4"/>
        <v>0</v>
      </c>
      <c r="H16" s="58"/>
      <c r="I16" s="59"/>
      <c r="J16" s="59"/>
      <c r="K16" s="59"/>
      <c r="L16" s="58"/>
      <c r="M16" s="59"/>
      <c r="N16" s="59"/>
      <c r="O16" s="59"/>
      <c r="P16" s="58"/>
      <c r="Q16" s="59"/>
      <c r="R16" s="59"/>
      <c r="S16" s="59"/>
      <c r="T16" s="58"/>
      <c r="U16" s="59"/>
      <c r="V16" s="59"/>
      <c r="W16" s="60"/>
      <c r="X16" s="188"/>
      <c r="Y16" s="59"/>
      <c r="Z16" s="59"/>
      <c r="AA16" s="60"/>
    </row>
    <row r="17" spans="1:28" s="14" customFormat="1" ht="20.100000000000001" customHeight="1" x14ac:dyDescent="0.15">
      <c r="A17" s="266"/>
      <c r="B17" s="264"/>
      <c r="C17" s="56" t="s">
        <v>77</v>
      </c>
      <c r="D17" s="56">
        <f>'무의도서별(의과)'!D17</f>
        <v>1</v>
      </c>
      <c r="E17" s="57">
        <f t="shared" si="2"/>
        <v>27</v>
      </c>
      <c r="F17" s="57">
        <f t="shared" si="3"/>
        <v>27</v>
      </c>
      <c r="G17" s="57">
        <f t="shared" si="4"/>
        <v>135</v>
      </c>
      <c r="H17" s="58">
        <v>44229</v>
      </c>
      <c r="I17" s="59">
        <v>27</v>
      </c>
      <c r="J17" s="59">
        <v>27</v>
      </c>
      <c r="K17" s="59">
        <v>135</v>
      </c>
      <c r="L17" s="58"/>
      <c r="M17" s="59"/>
      <c r="N17" s="59"/>
      <c r="O17" s="59"/>
      <c r="P17" s="58"/>
      <c r="Q17" s="59"/>
      <c r="R17" s="59"/>
      <c r="S17" s="59"/>
      <c r="T17" s="58"/>
      <c r="U17" s="59"/>
      <c r="V17" s="59"/>
      <c r="W17" s="60"/>
      <c r="X17" s="188"/>
      <c r="Y17" s="59"/>
      <c r="Z17" s="59"/>
      <c r="AA17" s="60"/>
    </row>
    <row r="18" spans="1:28" s="14" customFormat="1" ht="20.100000000000001" customHeight="1" x14ac:dyDescent="0.15">
      <c r="A18" s="266"/>
      <c r="B18" s="264"/>
      <c r="C18" s="56" t="s">
        <v>78</v>
      </c>
      <c r="D18" s="195">
        <f>'무의도서별(의과)'!D18</f>
        <v>1</v>
      </c>
      <c r="E18" s="57">
        <f t="shared" si="2"/>
        <v>4</v>
      </c>
      <c r="F18" s="57">
        <f t="shared" si="3"/>
        <v>4</v>
      </c>
      <c r="G18" s="57">
        <f t="shared" si="4"/>
        <v>20</v>
      </c>
      <c r="H18" s="58">
        <v>44229</v>
      </c>
      <c r="I18" s="59">
        <v>4</v>
      </c>
      <c r="J18" s="59">
        <v>4</v>
      </c>
      <c r="K18" s="59">
        <v>20</v>
      </c>
      <c r="L18" s="58"/>
      <c r="M18" s="59"/>
      <c r="N18" s="59"/>
      <c r="O18" s="59"/>
      <c r="P18" s="58"/>
      <c r="Q18" s="59"/>
      <c r="R18" s="59"/>
      <c r="S18" s="59"/>
      <c r="T18" s="58"/>
      <c r="U18" s="59"/>
      <c r="V18" s="59"/>
      <c r="W18" s="60"/>
      <c r="X18" s="188"/>
      <c r="Y18" s="59"/>
      <c r="Z18" s="59"/>
      <c r="AA18" s="60"/>
    </row>
    <row r="19" spans="1:28" s="14" customFormat="1" ht="20.100000000000001" customHeight="1" x14ac:dyDescent="0.15">
      <c r="A19" s="266"/>
      <c r="B19" s="264"/>
      <c r="C19" s="56" t="s">
        <v>79</v>
      </c>
      <c r="D19" s="56">
        <v>1</v>
      </c>
      <c r="E19" s="57">
        <f t="shared" si="2"/>
        <v>18</v>
      </c>
      <c r="F19" s="57">
        <f t="shared" si="3"/>
        <v>18</v>
      </c>
      <c r="G19" s="57">
        <f t="shared" si="4"/>
        <v>90</v>
      </c>
      <c r="H19" s="58">
        <v>44235</v>
      </c>
      <c r="I19" s="59">
        <v>18</v>
      </c>
      <c r="J19" s="59">
        <v>18</v>
      </c>
      <c r="K19" s="59">
        <v>90</v>
      </c>
      <c r="L19" s="58"/>
      <c r="M19" s="59"/>
      <c r="N19" s="59"/>
      <c r="O19" s="59"/>
      <c r="P19" s="58"/>
      <c r="Q19" s="59"/>
      <c r="R19" s="59"/>
      <c r="S19" s="59"/>
      <c r="T19" s="58"/>
      <c r="U19" s="59"/>
      <c r="V19" s="59"/>
      <c r="W19" s="60"/>
      <c r="X19" s="188"/>
      <c r="Y19" s="59"/>
      <c r="Z19" s="59"/>
      <c r="AA19" s="60"/>
      <c r="AB19" s="16"/>
    </row>
    <row r="20" spans="1:28" s="14" customFormat="1" ht="20.100000000000001" customHeight="1" x14ac:dyDescent="0.15">
      <c r="A20" s="266"/>
      <c r="B20" s="264"/>
      <c r="C20" s="56" t="s">
        <v>80</v>
      </c>
      <c r="D20" s="56">
        <v>1</v>
      </c>
      <c r="E20" s="57">
        <f t="shared" si="2"/>
        <v>38</v>
      </c>
      <c r="F20" s="57">
        <f t="shared" si="3"/>
        <v>38</v>
      </c>
      <c r="G20" s="57">
        <f t="shared" si="4"/>
        <v>190</v>
      </c>
      <c r="H20" s="58">
        <v>44237</v>
      </c>
      <c r="I20" s="59">
        <v>38</v>
      </c>
      <c r="J20" s="59">
        <v>38</v>
      </c>
      <c r="K20" s="59">
        <v>190</v>
      </c>
      <c r="L20" s="58"/>
      <c r="M20" s="59"/>
      <c r="N20" s="59"/>
      <c r="O20" s="59"/>
      <c r="P20" s="58"/>
      <c r="Q20" s="59"/>
      <c r="R20" s="59"/>
      <c r="S20" s="59"/>
      <c r="T20" s="58"/>
      <c r="U20" s="59"/>
      <c r="V20" s="59"/>
      <c r="W20" s="60"/>
      <c r="X20" s="188"/>
      <c r="Y20" s="59"/>
      <c r="Z20" s="59"/>
      <c r="AA20" s="60"/>
      <c r="AB20" s="16"/>
    </row>
    <row r="21" spans="1:28" s="14" customFormat="1" ht="20.100000000000001" customHeight="1" x14ac:dyDescent="0.15">
      <c r="A21" s="266"/>
      <c r="B21" s="264"/>
      <c r="C21" s="56" t="s">
        <v>200</v>
      </c>
      <c r="D21" s="56">
        <v>1</v>
      </c>
      <c r="E21" s="57">
        <f t="shared" si="2"/>
        <v>27</v>
      </c>
      <c r="F21" s="57">
        <f t="shared" si="3"/>
        <v>27</v>
      </c>
      <c r="G21" s="57">
        <f t="shared" si="4"/>
        <v>135</v>
      </c>
      <c r="H21" s="58">
        <v>44260</v>
      </c>
      <c r="I21" s="59">
        <v>27</v>
      </c>
      <c r="J21" s="59">
        <v>27</v>
      </c>
      <c r="K21" s="59">
        <v>135</v>
      </c>
      <c r="L21" s="58"/>
      <c r="M21" s="59"/>
      <c r="N21" s="59"/>
      <c r="O21" s="59"/>
      <c r="P21" s="58"/>
      <c r="Q21" s="59"/>
      <c r="R21" s="59"/>
      <c r="S21" s="59"/>
      <c r="T21" s="58"/>
      <c r="U21" s="59"/>
      <c r="V21" s="59"/>
      <c r="W21" s="60"/>
      <c r="X21" s="188"/>
      <c r="Y21" s="59"/>
      <c r="Z21" s="59"/>
      <c r="AA21" s="60"/>
      <c r="AB21" s="16"/>
    </row>
    <row r="22" spans="1:28" s="14" customFormat="1" ht="20.100000000000001" customHeight="1" x14ac:dyDescent="0.15">
      <c r="A22" s="266"/>
      <c r="B22" s="264"/>
      <c r="C22" s="56" t="s">
        <v>81</v>
      </c>
      <c r="D22" s="56">
        <v>1</v>
      </c>
      <c r="E22" s="57">
        <f t="shared" si="2"/>
        <v>32</v>
      </c>
      <c r="F22" s="57">
        <f t="shared" si="3"/>
        <v>32</v>
      </c>
      <c r="G22" s="57">
        <f t="shared" si="4"/>
        <v>160</v>
      </c>
      <c r="H22" s="58">
        <v>44242</v>
      </c>
      <c r="I22" s="59">
        <v>32</v>
      </c>
      <c r="J22" s="59">
        <v>32</v>
      </c>
      <c r="K22" s="59">
        <v>160</v>
      </c>
      <c r="L22" s="58"/>
      <c r="M22" s="59"/>
      <c r="N22" s="59"/>
      <c r="O22" s="59"/>
      <c r="P22" s="58"/>
      <c r="Q22" s="59"/>
      <c r="R22" s="59"/>
      <c r="S22" s="59"/>
      <c r="T22" s="58"/>
      <c r="U22" s="59"/>
      <c r="V22" s="59"/>
      <c r="W22" s="60"/>
      <c r="X22" s="188"/>
      <c r="Y22" s="59"/>
      <c r="Z22" s="59"/>
      <c r="AA22" s="60"/>
    </row>
    <row r="23" spans="1:28" s="14" customFormat="1" ht="20.100000000000001" customHeight="1" x14ac:dyDescent="0.15">
      <c r="A23" s="266"/>
      <c r="B23" s="56" t="s">
        <v>82</v>
      </c>
      <c r="C23" s="56" t="s">
        <v>83</v>
      </c>
      <c r="D23" s="56">
        <v>1</v>
      </c>
      <c r="E23" s="57">
        <f t="shared" si="2"/>
        <v>14</v>
      </c>
      <c r="F23" s="57">
        <f t="shared" si="3"/>
        <v>14</v>
      </c>
      <c r="G23" s="57">
        <f t="shared" si="4"/>
        <v>70</v>
      </c>
      <c r="H23" s="58">
        <v>44242</v>
      </c>
      <c r="I23" s="59">
        <v>14</v>
      </c>
      <c r="J23" s="59">
        <v>14</v>
      </c>
      <c r="K23" s="59">
        <v>70</v>
      </c>
      <c r="L23" s="58"/>
      <c r="M23" s="59"/>
      <c r="N23" s="59"/>
      <c r="O23" s="59"/>
      <c r="P23" s="58"/>
      <c r="Q23" s="59"/>
      <c r="R23" s="59"/>
      <c r="S23" s="59"/>
      <c r="T23" s="58"/>
      <c r="U23" s="59"/>
      <c r="V23" s="59"/>
      <c r="W23" s="60"/>
      <c r="X23" s="188"/>
      <c r="Y23" s="59"/>
      <c r="Z23" s="59"/>
      <c r="AA23" s="60"/>
    </row>
    <row r="24" spans="1:28" s="14" customFormat="1" ht="20.100000000000001" customHeight="1" x14ac:dyDescent="0.15">
      <c r="A24" s="266"/>
      <c r="B24" s="56" t="s">
        <v>84</v>
      </c>
      <c r="C24" s="56" t="s">
        <v>85</v>
      </c>
      <c r="D24" s="56">
        <v>1</v>
      </c>
      <c r="E24" s="57">
        <f t="shared" si="2"/>
        <v>3</v>
      </c>
      <c r="F24" s="57">
        <f t="shared" si="3"/>
        <v>3</v>
      </c>
      <c r="G24" s="57">
        <f t="shared" si="4"/>
        <v>15</v>
      </c>
      <c r="H24" s="58">
        <v>44243</v>
      </c>
      <c r="I24" s="59">
        <v>3</v>
      </c>
      <c r="J24" s="59">
        <v>3</v>
      </c>
      <c r="K24" s="59">
        <v>15</v>
      </c>
      <c r="L24" s="58"/>
      <c r="M24" s="59"/>
      <c r="N24" s="59"/>
      <c r="O24" s="59"/>
      <c r="P24" s="58"/>
      <c r="Q24" s="59"/>
      <c r="R24" s="59"/>
      <c r="S24" s="59"/>
      <c r="T24" s="58"/>
      <c r="U24" s="59"/>
      <c r="V24" s="59"/>
      <c r="W24" s="60"/>
      <c r="X24" s="188"/>
      <c r="Y24" s="59"/>
      <c r="Z24" s="59"/>
      <c r="AA24" s="60"/>
    </row>
    <row r="25" spans="1:28" s="14" customFormat="1" ht="20.100000000000001" customHeight="1" x14ac:dyDescent="0.15">
      <c r="A25" s="266" t="s">
        <v>131</v>
      </c>
      <c r="B25" s="264" t="s">
        <v>86</v>
      </c>
      <c r="C25" s="56" t="s">
        <v>87</v>
      </c>
      <c r="D25" s="56">
        <v>1</v>
      </c>
      <c r="E25" s="57">
        <f t="shared" si="2"/>
        <v>52</v>
      </c>
      <c r="F25" s="57">
        <f t="shared" si="3"/>
        <v>52</v>
      </c>
      <c r="G25" s="57">
        <f t="shared" si="4"/>
        <v>260</v>
      </c>
      <c r="H25" s="58">
        <v>44273</v>
      </c>
      <c r="I25" s="59">
        <v>52</v>
      </c>
      <c r="J25" s="59">
        <v>52</v>
      </c>
      <c r="K25" s="59">
        <v>260</v>
      </c>
      <c r="L25" s="58"/>
      <c r="M25" s="59"/>
      <c r="N25" s="59"/>
      <c r="O25" s="59"/>
      <c r="P25" s="58"/>
      <c r="Q25" s="59"/>
      <c r="R25" s="59"/>
      <c r="S25" s="59"/>
      <c r="T25" s="58"/>
      <c r="U25" s="59"/>
      <c r="V25" s="59"/>
      <c r="W25" s="60"/>
      <c r="X25" s="188"/>
      <c r="Y25" s="59"/>
      <c r="Z25" s="59"/>
      <c r="AA25" s="60"/>
      <c r="AB25" s="16"/>
    </row>
    <row r="26" spans="1:28" s="14" customFormat="1" ht="20.100000000000001" customHeight="1" x14ac:dyDescent="0.15">
      <c r="A26" s="266"/>
      <c r="B26" s="264"/>
      <c r="C26" s="56" t="s">
        <v>89</v>
      </c>
      <c r="D26" s="56">
        <v>1</v>
      </c>
      <c r="E26" s="57">
        <f t="shared" si="2"/>
        <v>10</v>
      </c>
      <c r="F26" s="57">
        <f t="shared" si="3"/>
        <v>10</v>
      </c>
      <c r="G26" s="57">
        <f t="shared" si="4"/>
        <v>50</v>
      </c>
      <c r="H26" s="58">
        <v>44273</v>
      </c>
      <c r="I26" s="59">
        <v>10</v>
      </c>
      <c r="J26" s="59">
        <v>10</v>
      </c>
      <c r="K26" s="59">
        <v>50</v>
      </c>
      <c r="L26" s="58"/>
      <c r="M26" s="59"/>
      <c r="N26" s="59"/>
      <c r="O26" s="59"/>
      <c r="P26" s="58"/>
      <c r="Q26" s="59"/>
      <c r="R26" s="59"/>
      <c r="S26" s="59"/>
      <c r="T26" s="58"/>
      <c r="U26" s="59"/>
      <c r="V26" s="59"/>
      <c r="W26" s="60"/>
      <c r="X26" s="188"/>
      <c r="Y26" s="59"/>
      <c r="Z26" s="59"/>
      <c r="AA26" s="60"/>
    </row>
    <row r="27" spans="1:28" s="14" customFormat="1" ht="20.100000000000001" customHeight="1" x14ac:dyDescent="0.15">
      <c r="A27" s="266"/>
      <c r="B27" s="264" t="s">
        <v>88</v>
      </c>
      <c r="C27" s="56" t="s">
        <v>90</v>
      </c>
      <c r="D27" s="56">
        <v>1</v>
      </c>
      <c r="E27" s="57">
        <f t="shared" si="2"/>
        <v>8</v>
      </c>
      <c r="F27" s="57">
        <f t="shared" si="3"/>
        <v>8</v>
      </c>
      <c r="G27" s="57">
        <f t="shared" si="4"/>
        <v>40</v>
      </c>
      <c r="H27" s="58">
        <v>44230</v>
      </c>
      <c r="I27" s="59">
        <v>8</v>
      </c>
      <c r="J27" s="59">
        <v>8</v>
      </c>
      <c r="K27" s="59">
        <v>40</v>
      </c>
      <c r="L27" s="58"/>
      <c r="M27" s="59"/>
      <c r="N27" s="59"/>
      <c r="O27" s="59"/>
      <c r="P27" s="58"/>
      <c r="Q27" s="59"/>
      <c r="R27" s="59"/>
      <c r="S27" s="59"/>
      <c r="T27" s="58"/>
      <c r="U27" s="59"/>
      <c r="V27" s="59"/>
      <c r="W27" s="60"/>
      <c r="X27" s="188"/>
      <c r="Y27" s="59"/>
      <c r="Z27" s="59"/>
      <c r="AA27" s="60"/>
    </row>
    <row r="28" spans="1:28" s="14" customFormat="1" ht="20.100000000000001" customHeight="1" x14ac:dyDescent="0.15">
      <c r="A28" s="266"/>
      <c r="B28" s="264"/>
      <c r="C28" s="56" t="s">
        <v>64</v>
      </c>
      <c r="D28" s="56">
        <v>1</v>
      </c>
      <c r="E28" s="57">
        <f t="shared" si="2"/>
        <v>4</v>
      </c>
      <c r="F28" s="57">
        <f t="shared" si="3"/>
        <v>4</v>
      </c>
      <c r="G28" s="57">
        <f t="shared" si="4"/>
        <v>20</v>
      </c>
      <c r="H28" s="58">
        <v>44230</v>
      </c>
      <c r="I28" s="59">
        <v>4</v>
      </c>
      <c r="J28" s="59">
        <v>4</v>
      </c>
      <c r="K28" s="59">
        <v>20</v>
      </c>
      <c r="L28" s="58"/>
      <c r="M28" s="59"/>
      <c r="N28" s="59"/>
      <c r="O28" s="59"/>
      <c r="P28" s="58"/>
      <c r="Q28" s="59"/>
      <c r="R28" s="59"/>
      <c r="S28" s="59"/>
      <c r="T28" s="58"/>
      <c r="U28" s="59"/>
      <c r="V28" s="59"/>
      <c r="W28" s="60"/>
      <c r="X28" s="188"/>
      <c r="Y28" s="59"/>
      <c r="Z28" s="59"/>
      <c r="AA28" s="60"/>
    </row>
    <row r="29" spans="1:28" s="14" customFormat="1" ht="20.100000000000001" customHeight="1" x14ac:dyDescent="0.15">
      <c r="A29" s="266"/>
      <c r="B29" s="264"/>
      <c r="C29" s="56" t="s">
        <v>201</v>
      </c>
      <c r="D29" s="56">
        <v>1</v>
      </c>
      <c r="E29" s="57">
        <f t="shared" si="2"/>
        <v>7</v>
      </c>
      <c r="F29" s="57">
        <f t="shared" si="3"/>
        <v>7</v>
      </c>
      <c r="G29" s="57">
        <f t="shared" si="4"/>
        <v>35</v>
      </c>
      <c r="H29" s="58">
        <v>44230</v>
      </c>
      <c r="I29" s="59">
        <v>7</v>
      </c>
      <c r="J29" s="59">
        <v>7</v>
      </c>
      <c r="K29" s="59">
        <v>35</v>
      </c>
      <c r="L29" s="58"/>
      <c r="M29" s="59"/>
      <c r="N29" s="59"/>
      <c r="O29" s="59"/>
      <c r="P29" s="58"/>
      <c r="Q29" s="59"/>
      <c r="R29" s="59"/>
      <c r="S29" s="59"/>
      <c r="T29" s="58"/>
      <c r="U29" s="59"/>
      <c r="V29" s="59"/>
      <c r="W29" s="60"/>
      <c r="X29" s="188"/>
      <c r="Y29" s="59"/>
      <c r="Z29" s="59"/>
      <c r="AA29" s="60"/>
    </row>
    <row r="30" spans="1:28" s="14" customFormat="1" ht="20.100000000000001" customHeight="1" x14ac:dyDescent="0.15">
      <c r="A30" s="266"/>
      <c r="B30" s="264"/>
      <c r="C30" s="56" t="s">
        <v>202</v>
      </c>
      <c r="D30" s="56">
        <v>1</v>
      </c>
      <c r="E30" s="57">
        <f t="shared" si="2"/>
        <v>6</v>
      </c>
      <c r="F30" s="57">
        <f t="shared" si="3"/>
        <v>6</v>
      </c>
      <c r="G30" s="57">
        <f t="shared" si="4"/>
        <v>30</v>
      </c>
      <c r="H30" s="58">
        <v>44249</v>
      </c>
      <c r="I30" s="59">
        <v>6</v>
      </c>
      <c r="J30" s="59">
        <v>6</v>
      </c>
      <c r="K30" s="59">
        <v>30</v>
      </c>
      <c r="L30" s="58"/>
      <c r="M30" s="59"/>
      <c r="N30" s="59"/>
      <c r="O30" s="59"/>
      <c r="P30" s="58"/>
      <c r="Q30" s="59"/>
      <c r="R30" s="59"/>
      <c r="S30" s="59"/>
      <c r="T30" s="58"/>
      <c r="U30" s="59"/>
      <c r="V30" s="59"/>
      <c r="W30" s="60"/>
      <c r="X30" s="188"/>
      <c r="Y30" s="59"/>
      <c r="Z30" s="59"/>
      <c r="AA30" s="60"/>
    </row>
    <row r="31" spans="1:28" s="14" customFormat="1" ht="20.100000000000001" customHeight="1" x14ac:dyDescent="0.15">
      <c r="A31" s="266"/>
      <c r="B31" s="264"/>
      <c r="C31" s="56" t="s">
        <v>203</v>
      </c>
      <c r="D31" s="56">
        <v>1</v>
      </c>
      <c r="E31" s="57">
        <f t="shared" si="2"/>
        <v>2</v>
      </c>
      <c r="F31" s="57">
        <f t="shared" si="3"/>
        <v>2</v>
      </c>
      <c r="G31" s="57">
        <f t="shared" si="4"/>
        <v>10</v>
      </c>
      <c r="H31" s="58">
        <v>44230</v>
      </c>
      <c r="I31" s="59">
        <v>2</v>
      </c>
      <c r="J31" s="59">
        <v>2</v>
      </c>
      <c r="K31" s="59">
        <v>10</v>
      </c>
      <c r="L31" s="58"/>
      <c r="M31" s="59"/>
      <c r="N31" s="59"/>
      <c r="O31" s="59"/>
      <c r="P31" s="58"/>
      <c r="Q31" s="59"/>
      <c r="R31" s="59"/>
      <c r="S31" s="59"/>
      <c r="T31" s="58"/>
      <c r="U31" s="59"/>
      <c r="V31" s="59"/>
      <c r="W31" s="60"/>
      <c r="X31" s="188"/>
      <c r="Y31" s="59"/>
      <c r="Z31" s="59"/>
      <c r="AA31" s="60"/>
    </row>
    <row r="32" spans="1:28" s="14" customFormat="1" ht="20.100000000000001" customHeight="1" x14ac:dyDescent="0.15">
      <c r="A32" s="266"/>
      <c r="B32" s="264"/>
      <c r="C32" s="56" t="s">
        <v>204</v>
      </c>
      <c r="D32" s="56">
        <v>1</v>
      </c>
      <c r="E32" s="57">
        <f t="shared" si="2"/>
        <v>20</v>
      </c>
      <c r="F32" s="57">
        <f t="shared" si="3"/>
        <v>20</v>
      </c>
      <c r="G32" s="57">
        <f t="shared" si="4"/>
        <v>100</v>
      </c>
      <c r="H32" s="58">
        <v>44230</v>
      </c>
      <c r="I32" s="59">
        <v>20</v>
      </c>
      <c r="J32" s="59">
        <v>20</v>
      </c>
      <c r="K32" s="59">
        <v>100</v>
      </c>
      <c r="L32" s="58"/>
      <c r="M32" s="59"/>
      <c r="N32" s="59"/>
      <c r="O32" s="59"/>
      <c r="P32" s="58"/>
      <c r="Q32" s="59"/>
      <c r="R32" s="59"/>
      <c r="S32" s="59"/>
      <c r="T32" s="58"/>
      <c r="U32" s="59"/>
      <c r="V32" s="59"/>
      <c r="W32" s="60"/>
      <c r="X32" s="188"/>
      <c r="Y32" s="59"/>
      <c r="Z32" s="59"/>
      <c r="AA32" s="60"/>
    </row>
    <row r="33" spans="1:27" s="14" customFormat="1" ht="20.100000000000001" customHeight="1" x14ac:dyDescent="0.15">
      <c r="A33" s="266"/>
      <c r="B33" s="264"/>
      <c r="C33" s="56" t="s">
        <v>205</v>
      </c>
      <c r="D33" s="56">
        <v>1</v>
      </c>
      <c r="E33" s="57">
        <f t="shared" si="2"/>
        <v>2</v>
      </c>
      <c r="F33" s="57">
        <f t="shared" si="3"/>
        <v>2</v>
      </c>
      <c r="G33" s="57">
        <f t="shared" si="4"/>
        <v>10</v>
      </c>
      <c r="H33" s="58">
        <v>44230</v>
      </c>
      <c r="I33" s="59">
        <v>2</v>
      </c>
      <c r="J33" s="59">
        <v>2</v>
      </c>
      <c r="K33" s="59">
        <v>10</v>
      </c>
      <c r="L33" s="58"/>
      <c r="M33" s="59"/>
      <c r="N33" s="59"/>
      <c r="O33" s="59"/>
      <c r="P33" s="58"/>
      <c r="Q33" s="59"/>
      <c r="R33" s="59"/>
      <c r="S33" s="59"/>
      <c r="T33" s="58"/>
      <c r="U33" s="59"/>
      <c r="V33" s="59"/>
      <c r="W33" s="60"/>
      <c r="X33" s="188"/>
      <c r="Y33" s="59"/>
      <c r="Z33" s="59"/>
      <c r="AA33" s="60"/>
    </row>
    <row r="34" spans="1:27" s="14" customFormat="1" ht="20.100000000000001" customHeight="1" x14ac:dyDescent="0.15">
      <c r="A34" s="266"/>
      <c r="B34" s="264"/>
      <c r="C34" s="56" t="s">
        <v>206</v>
      </c>
      <c r="D34" s="56"/>
      <c r="E34" s="57">
        <f t="shared" si="2"/>
        <v>0</v>
      </c>
      <c r="F34" s="57">
        <f t="shared" si="3"/>
        <v>0</v>
      </c>
      <c r="G34" s="57">
        <f t="shared" si="4"/>
        <v>0</v>
      </c>
      <c r="H34" s="58"/>
      <c r="I34" s="59"/>
      <c r="J34" s="59"/>
      <c r="K34" s="59"/>
      <c r="L34" s="58"/>
      <c r="M34" s="59"/>
      <c r="N34" s="59"/>
      <c r="O34" s="59"/>
      <c r="P34" s="58"/>
      <c r="Q34" s="59"/>
      <c r="R34" s="59"/>
      <c r="S34" s="59"/>
      <c r="T34" s="58"/>
      <c r="U34" s="59"/>
      <c r="V34" s="59"/>
      <c r="W34" s="60"/>
      <c r="X34" s="188"/>
      <c r="Y34" s="59"/>
      <c r="Z34" s="59"/>
      <c r="AA34" s="60"/>
    </row>
    <row r="35" spans="1:27" s="14" customFormat="1" ht="20.100000000000001" customHeight="1" x14ac:dyDescent="0.15">
      <c r="A35" s="266"/>
      <c r="B35" s="264" t="s">
        <v>91</v>
      </c>
      <c r="C35" s="56" t="s">
        <v>64</v>
      </c>
      <c r="D35" s="56">
        <v>1</v>
      </c>
      <c r="E35" s="57">
        <f t="shared" si="2"/>
        <v>18</v>
      </c>
      <c r="F35" s="57">
        <f t="shared" si="3"/>
        <v>18</v>
      </c>
      <c r="G35" s="57">
        <f t="shared" si="4"/>
        <v>90</v>
      </c>
      <c r="H35" s="58">
        <v>44258</v>
      </c>
      <c r="I35" s="59">
        <v>18</v>
      </c>
      <c r="J35" s="59">
        <v>18</v>
      </c>
      <c r="K35" s="59">
        <v>90</v>
      </c>
      <c r="L35" s="58"/>
      <c r="M35" s="59"/>
      <c r="N35" s="59"/>
      <c r="O35" s="59"/>
      <c r="P35" s="58"/>
      <c r="Q35" s="59"/>
      <c r="R35" s="59"/>
      <c r="S35" s="59"/>
      <c r="T35" s="58"/>
      <c r="U35" s="59"/>
      <c r="V35" s="59"/>
      <c r="W35" s="60"/>
      <c r="X35" s="188"/>
      <c r="Y35" s="59"/>
      <c r="Z35" s="59"/>
      <c r="AA35" s="60"/>
    </row>
    <row r="36" spans="1:27" s="14" customFormat="1" ht="20.100000000000001" customHeight="1" x14ac:dyDescent="0.15">
      <c r="A36" s="266"/>
      <c r="B36" s="264"/>
      <c r="C36" s="56" t="s">
        <v>92</v>
      </c>
      <c r="D36" s="56">
        <v>1</v>
      </c>
      <c r="E36" s="57">
        <f t="shared" si="2"/>
        <v>20</v>
      </c>
      <c r="F36" s="57">
        <f t="shared" si="3"/>
        <v>20</v>
      </c>
      <c r="G36" s="57">
        <f t="shared" si="4"/>
        <v>100</v>
      </c>
      <c r="H36" s="58">
        <v>44249</v>
      </c>
      <c r="I36" s="59">
        <v>20</v>
      </c>
      <c r="J36" s="59">
        <v>20</v>
      </c>
      <c r="K36" s="59">
        <v>100</v>
      </c>
      <c r="L36" s="58"/>
      <c r="M36" s="59"/>
      <c r="N36" s="59"/>
      <c r="O36" s="59"/>
      <c r="P36" s="58"/>
      <c r="Q36" s="59"/>
      <c r="R36" s="59"/>
      <c r="S36" s="59"/>
      <c r="T36" s="58"/>
      <c r="U36" s="59"/>
      <c r="V36" s="59"/>
      <c r="W36" s="60"/>
      <c r="X36" s="188"/>
      <c r="Y36" s="59"/>
      <c r="Z36" s="59"/>
      <c r="AA36" s="60"/>
    </row>
    <row r="37" spans="1:27" s="14" customFormat="1" ht="20.100000000000001" customHeight="1" x14ac:dyDescent="0.15">
      <c r="A37" s="266"/>
      <c r="B37" s="264" t="s">
        <v>93</v>
      </c>
      <c r="C37" s="56" t="s">
        <v>94</v>
      </c>
      <c r="D37" s="56"/>
      <c r="E37" s="57">
        <f t="shared" si="2"/>
        <v>0</v>
      </c>
      <c r="F37" s="57">
        <f t="shared" si="3"/>
        <v>0</v>
      </c>
      <c r="G37" s="57">
        <f t="shared" si="4"/>
        <v>0</v>
      </c>
      <c r="H37" s="58"/>
      <c r="I37" s="59"/>
      <c r="J37" s="59"/>
      <c r="K37" s="59"/>
      <c r="L37" s="58"/>
      <c r="M37" s="59"/>
      <c r="N37" s="59"/>
      <c r="O37" s="59"/>
      <c r="P37" s="58"/>
      <c r="Q37" s="59"/>
      <c r="R37" s="59"/>
      <c r="S37" s="59"/>
      <c r="T37" s="58"/>
      <c r="U37" s="59"/>
      <c r="V37" s="59"/>
      <c r="W37" s="60"/>
      <c r="X37" s="188"/>
      <c r="Y37" s="59"/>
      <c r="Z37" s="59"/>
      <c r="AA37" s="60"/>
    </row>
    <row r="38" spans="1:27" s="14" customFormat="1" ht="20.100000000000001" customHeight="1" x14ac:dyDescent="0.15">
      <c r="A38" s="266"/>
      <c r="B38" s="264"/>
      <c r="C38" s="56" t="s">
        <v>95</v>
      </c>
      <c r="D38" s="56"/>
      <c r="E38" s="57">
        <f t="shared" si="2"/>
        <v>0</v>
      </c>
      <c r="F38" s="57">
        <f t="shared" si="3"/>
        <v>0</v>
      </c>
      <c r="G38" s="57">
        <f t="shared" si="4"/>
        <v>0</v>
      </c>
      <c r="H38" s="58"/>
      <c r="I38" s="59"/>
      <c r="J38" s="59"/>
      <c r="K38" s="59"/>
      <c r="L38" s="58"/>
      <c r="M38" s="59"/>
      <c r="N38" s="59"/>
      <c r="O38" s="59"/>
      <c r="P38" s="58"/>
      <c r="Q38" s="59"/>
      <c r="R38" s="59"/>
      <c r="S38" s="59"/>
      <c r="T38" s="58"/>
      <c r="U38" s="59"/>
      <c r="V38" s="59"/>
      <c r="W38" s="60"/>
      <c r="X38" s="188"/>
      <c r="Y38" s="59"/>
      <c r="Z38" s="59"/>
      <c r="AA38" s="60"/>
    </row>
    <row r="39" spans="1:27" s="14" customFormat="1" ht="20.100000000000001" customHeight="1" x14ac:dyDescent="0.15">
      <c r="A39" s="266"/>
      <c r="B39" s="264" t="s">
        <v>96</v>
      </c>
      <c r="C39" s="56" t="s">
        <v>97</v>
      </c>
      <c r="D39" s="56">
        <v>1</v>
      </c>
      <c r="E39" s="57">
        <f t="shared" si="2"/>
        <v>21</v>
      </c>
      <c r="F39" s="57">
        <f t="shared" si="3"/>
        <v>21</v>
      </c>
      <c r="G39" s="57">
        <f t="shared" si="4"/>
        <v>105</v>
      </c>
      <c r="H39" s="58">
        <v>44265</v>
      </c>
      <c r="I39" s="59">
        <v>21</v>
      </c>
      <c r="J39" s="59">
        <v>21</v>
      </c>
      <c r="K39" s="59">
        <v>105</v>
      </c>
      <c r="L39" s="58"/>
      <c r="M39" s="59"/>
      <c r="N39" s="59"/>
      <c r="O39" s="59"/>
      <c r="P39" s="58"/>
      <c r="Q39" s="59"/>
      <c r="R39" s="59"/>
      <c r="S39" s="59"/>
      <c r="T39" s="58"/>
      <c r="U39" s="59"/>
      <c r="V39" s="59"/>
      <c r="W39" s="60"/>
      <c r="X39" s="188"/>
      <c r="Y39" s="59"/>
      <c r="Z39" s="59"/>
      <c r="AA39" s="60"/>
    </row>
    <row r="40" spans="1:27" s="14" customFormat="1" ht="20.100000000000001" customHeight="1" x14ac:dyDescent="0.15">
      <c r="A40" s="266"/>
      <c r="B40" s="264"/>
      <c r="C40" s="56" t="s">
        <v>98</v>
      </c>
      <c r="D40" s="56">
        <v>1</v>
      </c>
      <c r="E40" s="57">
        <f t="shared" si="2"/>
        <v>23</v>
      </c>
      <c r="F40" s="57">
        <f t="shared" si="3"/>
        <v>23</v>
      </c>
      <c r="G40" s="57">
        <f t="shared" si="4"/>
        <v>115</v>
      </c>
      <c r="H40" s="58">
        <v>44265</v>
      </c>
      <c r="I40" s="59">
        <v>23</v>
      </c>
      <c r="J40" s="59">
        <v>23</v>
      </c>
      <c r="K40" s="59">
        <v>115</v>
      </c>
      <c r="L40" s="58"/>
      <c r="M40" s="59"/>
      <c r="N40" s="59"/>
      <c r="O40" s="59"/>
      <c r="P40" s="58"/>
      <c r="Q40" s="59"/>
      <c r="R40" s="59"/>
      <c r="S40" s="59"/>
      <c r="T40" s="58"/>
      <c r="U40" s="59"/>
      <c r="V40" s="59"/>
      <c r="W40" s="60"/>
      <c r="X40" s="188"/>
      <c r="Y40" s="59"/>
      <c r="Z40" s="59"/>
      <c r="AA40" s="60"/>
    </row>
    <row r="41" spans="1:27" s="14" customFormat="1" ht="20.100000000000001" customHeight="1" x14ac:dyDescent="0.15">
      <c r="A41" s="266"/>
      <c r="B41" s="56" t="s">
        <v>99</v>
      </c>
      <c r="C41" s="56" t="s">
        <v>100</v>
      </c>
      <c r="D41" s="56">
        <v>1</v>
      </c>
      <c r="E41" s="57">
        <f t="shared" si="2"/>
        <v>24</v>
      </c>
      <c r="F41" s="57">
        <f t="shared" si="3"/>
        <v>24</v>
      </c>
      <c r="G41" s="57">
        <f t="shared" si="4"/>
        <v>120</v>
      </c>
      <c r="H41" s="58">
        <v>44265</v>
      </c>
      <c r="I41" s="59">
        <v>24</v>
      </c>
      <c r="J41" s="59">
        <v>24</v>
      </c>
      <c r="K41" s="59">
        <v>120</v>
      </c>
      <c r="L41" s="58"/>
      <c r="M41" s="59"/>
      <c r="N41" s="59"/>
      <c r="O41" s="59"/>
      <c r="P41" s="58"/>
      <c r="Q41" s="59"/>
      <c r="R41" s="59"/>
      <c r="S41" s="59"/>
      <c r="T41" s="58"/>
      <c r="U41" s="59"/>
      <c r="V41" s="59"/>
      <c r="W41" s="60"/>
      <c r="X41" s="188"/>
      <c r="Y41" s="59"/>
      <c r="Z41" s="59"/>
      <c r="AA41" s="60"/>
    </row>
    <row r="42" spans="1:27" s="14" customFormat="1" ht="20.100000000000001" customHeight="1" x14ac:dyDescent="0.15">
      <c r="A42" s="266"/>
      <c r="B42" s="264" t="s">
        <v>132</v>
      </c>
      <c r="C42" s="56" t="s">
        <v>101</v>
      </c>
      <c r="D42" s="56">
        <v>1</v>
      </c>
      <c r="E42" s="57">
        <f t="shared" si="2"/>
        <v>85</v>
      </c>
      <c r="F42" s="57">
        <f t="shared" si="3"/>
        <v>85</v>
      </c>
      <c r="G42" s="57">
        <f t="shared" si="4"/>
        <v>425</v>
      </c>
      <c r="H42" s="58">
        <v>44250</v>
      </c>
      <c r="I42" s="59">
        <v>85</v>
      </c>
      <c r="J42" s="59">
        <v>85</v>
      </c>
      <c r="K42" s="59">
        <v>425</v>
      </c>
      <c r="L42" s="58"/>
      <c r="M42" s="59"/>
      <c r="N42" s="59"/>
      <c r="O42" s="59"/>
      <c r="P42" s="58"/>
      <c r="Q42" s="59"/>
      <c r="R42" s="59"/>
      <c r="S42" s="59"/>
      <c r="T42" s="58"/>
      <c r="U42" s="59"/>
      <c r="V42" s="59"/>
      <c r="W42" s="60"/>
      <c r="X42" s="188"/>
      <c r="Y42" s="59"/>
      <c r="Z42" s="59"/>
      <c r="AA42" s="60"/>
    </row>
    <row r="43" spans="1:27" s="14" customFormat="1" ht="20.100000000000001" customHeight="1" x14ac:dyDescent="0.15">
      <c r="A43" s="266"/>
      <c r="B43" s="264"/>
      <c r="C43" s="56" t="s">
        <v>102</v>
      </c>
      <c r="D43" s="56">
        <v>1</v>
      </c>
      <c r="E43" s="57">
        <f t="shared" si="2"/>
        <v>79</v>
      </c>
      <c r="F43" s="57">
        <f t="shared" si="3"/>
        <v>79</v>
      </c>
      <c r="G43" s="57">
        <f t="shared" si="4"/>
        <v>395</v>
      </c>
      <c r="H43" s="58">
        <v>44250</v>
      </c>
      <c r="I43" s="59">
        <v>79</v>
      </c>
      <c r="J43" s="59">
        <v>79</v>
      </c>
      <c r="K43" s="59">
        <v>395</v>
      </c>
      <c r="L43" s="58"/>
      <c r="M43" s="59"/>
      <c r="N43" s="59"/>
      <c r="O43" s="59"/>
      <c r="P43" s="58"/>
      <c r="Q43" s="59"/>
      <c r="R43" s="59"/>
      <c r="S43" s="59"/>
      <c r="T43" s="58"/>
      <c r="U43" s="59"/>
      <c r="V43" s="59"/>
      <c r="W43" s="60"/>
      <c r="X43" s="188"/>
      <c r="Y43" s="59"/>
      <c r="Z43" s="59"/>
      <c r="AA43" s="60"/>
    </row>
    <row r="44" spans="1:27" s="14" customFormat="1" ht="20.100000000000001" customHeight="1" x14ac:dyDescent="0.15">
      <c r="A44" s="266"/>
      <c r="B44" s="264"/>
      <c r="C44" s="56" t="s">
        <v>103</v>
      </c>
      <c r="D44" s="56">
        <v>1</v>
      </c>
      <c r="E44" s="57">
        <f t="shared" si="2"/>
        <v>8</v>
      </c>
      <c r="F44" s="57">
        <f t="shared" si="3"/>
        <v>8</v>
      </c>
      <c r="G44" s="57">
        <f t="shared" si="4"/>
        <v>40</v>
      </c>
      <c r="H44" s="58">
        <v>44250</v>
      </c>
      <c r="I44" s="59">
        <v>8</v>
      </c>
      <c r="J44" s="59">
        <v>8</v>
      </c>
      <c r="K44" s="59">
        <v>40</v>
      </c>
      <c r="L44" s="58"/>
      <c r="M44" s="59"/>
      <c r="N44" s="59"/>
      <c r="O44" s="59"/>
      <c r="P44" s="58"/>
      <c r="Q44" s="59"/>
      <c r="R44" s="59"/>
      <c r="S44" s="59"/>
      <c r="T44" s="58"/>
      <c r="U44" s="59"/>
      <c r="V44" s="59"/>
      <c r="W44" s="60"/>
      <c r="X44" s="188"/>
      <c r="Y44" s="59"/>
      <c r="Z44" s="59"/>
      <c r="AA44" s="60"/>
    </row>
    <row r="45" spans="1:27" s="14" customFormat="1" ht="20.100000000000001" customHeight="1" x14ac:dyDescent="0.15">
      <c r="A45" s="266"/>
      <c r="B45" s="264"/>
      <c r="C45" s="56" t="s">
        <v>105</v>
      </c>
      <c r="D45" s="56">
        <v>1</v>
      </c>
      <c r="E45" s="57">
        <f t="shared" si="2"/>
        <v>26</v>
      </c>
      <c r="F45" s="57">
        <f t="shared" si="3"/>
        <v>26</v>
      </c>
      <c r="G45" s="57">
        <f t="shared" si="4"/>
        <v>130</v>
      </c>
      <c r="H45" s="58">
        <v>44259</v>
      </c>
      <c r="I45" s="59">
        <v>26</v>
      </c>
      <c r="J45" s="59">
        <v>26</v>
      </c>
      <c r="K45" s="59">
        <v>130</v>
      </c>
      <c r="L45" s="58"/>
      <c r="M45" s="59"/>
      <c r="N45" s="59"/>
      <c r="O45" s="59"/>
      <c r="P45" s="58"/>
      <c r="Q45" s="59"/>
      <c r="R45" s="59"/>
      <c r="S45" s="59"/>
      <c r="T45" s="58"/>
      <c r="U45" s="59"/>
      <c r="V45" s="59"/>
      <c r="W45" s="60"/>
      <c r="X45" s="188"/>
      <c r="Y45" s="59"/>
      <c r="Z45" s="59"/>
      <c r="AA45" s="60"/>
    </row>
    <row r="46" spans="1:27" s="14" customFormat="1" ht="20.100000000000001" customHeight="1" x14ac:dyDescent="0.15">
      <c r="A46" s="266" t="s">
        <v>131</v>
      </c>
      <c r="B46" s="56" t="s">
        <v>209</v>
      </c>
      <c r="C46" s="56" t="s">
        <v>106</v>
      </c>
      <c r="D46" s="56">
        <v>1</v>
      </c>
      <c r="E46" s="57">
        <f t="shared" si="2"/>
        <v>6</v>
      </c>
      <c r="F46" s="57">
        <f t="shared" si="3"/>
        <v>6</v>
      </c>
      <c r="G46" s="57">
        <f t="shared" si="4"/>
        <v>30</v>
      </c>
      <c r="H46" s="58">
        <v>44259</v>
      </c>
      <c r="I46" s="59">
        <v>6</v>
      </c>
      <c r="J46" s="59">
        <v>6</v>
      </c>
      <c r="K46" s="59">
        <v>30</v>
      </c>
      <c r="L46" s="58"/>
      <c r="M46" s="59"/>
      <c r="N46" s="59"/>
      <c r="O46" s="59"/>
      <c r="P46" s="58"/>
      <c r="Q46" s="59"/>
      <c r="R46" s="59"/>
      <c r="S46" s="59"/>
      <c r="T46" s="58"/>
      <c r="U46" s="59"/>
      <c r="V46" s="59"/>
      <c r="W46" s="60"/>
      <c r="X46" s="188"/>
      <c r="Y46" s="59"/>
      <c r="Z46" s="59"/>
      <c r="AA46" s="60"/>
    </row>
    <row r="47" spans="1:27" s="14" customFormat="1" ht="20.100000000000001" customHeight="1" x14ac:dyDescent="0.15">
      <c r="A47" s="266"/>
      <c r="B47" s="264" t="s">
        <v>104</v>
      </c>
      <c r="C47" s="56" t="s">
        <v>107</v>
      </c>
      <c r="D47" s="56"/>
      <c r="E47" s="57">
        <f t="shared" si="2"/>
        <v>0</v>
      </c>
      <c r="F47" s="57">
        <f t="shared" si="3"/>
        <v>0</v>
      </c>
      <c r="G47" s="57">
        <f t="shared" si="4"/>
        <v>0</v>
      </c>
      <c r="H47" s="58"/>
      <c r="I47" s="59"/>
      <c r="J47" s="59"/>
      <c r="K47" s="59"/>
      <c r="L47" s="58"/>
      <c r="M47" s="59"/>
      <c r="N47" s="59"/>
      <c r="O47" s="59"/>
      <c r="P47" s="58"/>
      <c r="Q47" s="59"/>
      <c r="R47" s="59"/>
      <c r="S47" s="59"/>
      <c r="T47" s="58"/>
      <c r="U47" s="59"/>
      <c r="V47" s="59"/>
      <c r="W47" s="60"/>
      <c r="X47" s="188"/>
      <c r="Y47" s="59"/>
      <c r="Z47" s="59"/>
      <c r="AA47" s="60"/>
    </row>
    <row r="48" spans="1:27" s="14" customFormat="1" ht="20.100000000000001" customHeight="1" x14ac:dyDescent="0.15">
      <c r="A48" s="266"/>
      <c r="B48" s="264"/>
      <c r="C48" s="56" t="s">
        <v>108</v>
      </c>
      <c r="D48" s="56"/>
      <c r="E48" s="57">
        <f t="shared" si="2"/>
        <v>0</v>
      </c>
      <c r="F48" s="57">
        <f t="shared" si="3"/>
        <v>0</v>
      </c>
      <c r="G48" s="57">
        <f t="shared" si="4"/>
        <v>0</v>
      </c>
      <c r="H48" s="58"/>
      <c r="I48" s="59"/>
      <c r="J48" s="59"/>
      <c r="K48" s="59"/>
      <c r="L48" s="58"/>
      <c r="M48" s="59"/>
      <c r="N48" s="59"/>
      <c r="O48" s="59"/>
      <c r="P48" s="58"/>
      <c r="Q48" s="59"/>
      <c r="R48" s="59"/>
      <c r="S48" s="59"/>
      <c r="T48" s="58"/>
      <c r="U48" s="59"/>
      <c r="V48" s="59"/>
      <c r="W48" s="60"/>
      <c r="X48" s="188"/>
      <c r="Y48" s="59"/>
      <c r="Z48" s="59"/>
      <c r="AA48" s="60"/>
    </row>
    <row r="49" spans="1:27" s="14" customFormat="1" ht="20.100000000000001" customHeight="1" x14ac:dyDescent="0.15">
      <c r="A49" s="266"/>
      <c r="B49" s="264"/>
      <c r="C49" s="56" t="s">
        <v>109</v>
      </c>
      <c r="D49" s="56">
        <v>1</v>
      </c>
      <c r="E49" s="57">
        <f t="shared" si="2"/>
        <v>16</v>
      </c>
      <c r="F49" s="57">
        <f t="shared" si="3"/>
        <v>16</v>
      </c>
      <c r="G49" s="57">
        <f t="shared" si="4"/>
        <v>80</v>
      </c>
      <c r="H49" s="58">
        <v>44264</v>
      </c>
      <c r="I49" s="59">
        <v>16</v>
      </c>
      <c r="J49" s="59">
        <v>16</v>
      </c>
      <c r="K49" s="59">
        <v>80</v>
      </c>
      <c r="L49" s="58"/>
      <c r="M49" s="59"/>
      <c r="N49" s="59"/>
      <c r="O49" s="59"/>
      <c r="P49" s="58"/>
      <c r="Q49" s="59"/>
      <c r="R49" s="59"/>
      <c r="S49" s="59"/>
      <c r="T49" s="58"/>
      <c r="U49" s="59"/>
      <c r="V49" s="59"/>
      <c r="W49" s="60"/>
      <c r="X49" s="188"/>
      <c r="Y49" s="59"/>
      <c r="Z49" s="59"/>
      <c r="AA49" s="60"/>
    </row>
    <row r="50" spans="1:27" s="14" customFormat="1" ht="20.100000000000001" customHeight="1" x14ac:dyDescent="0.15">
      <c r="A50" s="266"/>
      <c r="B50" s="264"/>
      <c r="C50" s="56" t="s">
        <v>111</v>
      </c>
      <c r="D50" s="56">
        <v>1</v>
      </c>
      <c r="E50" s="57">
        <f t="shared" si="2"/>
        <v>37</v>
      </c>
      <c r="F50" s="57">
        <f t="shared" si="3"/>
        <v>37</v>
      </c>
      <c r="G50" s="57">
        <f t="shared" si="4"/>
        <v>185</v>
      </c>
      <c r="H50" s="58">
        <v>44259</v>
      </c>
      <c r="I50" s="59">
        <v>37</v>
      </c>
      <c r="J50" s="59">
        <v>37</v>
      </c>
      <c r="K50" s="59">
        <v>185</v>
      </c>
      <c r="L50" s="58"/>
      <c r="M50" s="59"/>
      <c r="N50" s="59"/>
      <c r="O50" s="59"/>
      <c r="P50" s="58"/>
      <c r="Q50" s="59"/>
      <c r="R50" s="59"/>
      <c r="S50" s="59"/>
      <c r="T50" s="58"/>
      <c r="U50" s="59"/>
      <c r="V50" s="59"/>
      <c r="W50" s="60"/>
      <c r="X50" s="188"/>
      <c r="Y50" s="59"/>
      <c r="Z50" s="59"/>
      <c r="AA50" s="60"/>
    </row>
    <row r="51" spans="1:27" s="14" customFormat="1" ht="20.100000000000001" customHeight="1" x14ac:dyDescent="0.15">
      <c r="A51" s="266"/>
      <c r="B51" s="264"/>
      <c r="C51" s="56" t="s">
        <v>112</v>
      </c>
      <c r="D51" s="56">
        <v>1</v>
      </c>
      <c r="E51" s="57">
        <f t="shared" si="2"/>
        <v>6</v>
      </c>
      <c r="F51" s="57">
        <f t="shared" si="3"/>
        <v>6</v>
      </c>
      <c r="G51" s="57">
        <f t="shared" si="4"/>
        <v>30</v>
      </c>
      <c r="H51" s="58">
        <v>44259</v>
      </c>
      <c r="I51" s="59">
        <v>6</v>
      </c>
      <c r="J51" s="59">
        <v>6</v>
      </c>
      <c r="K51" s="59">
        <v>30</v>
      </c>
      <c r="L51" s="58"/>
      <c r="M51" s="59"/>
      <c r="N51" s="59"/>
      <c r="O51" s="59"/>
      <c r="P51" s="58"/>
      <c r="Q51" s="59"/>
      <c r="R51" s="59"/>
      <c r="S51" s="59"/>
      <c r="T51" s="58"/>
      <c r="U51" s="59"/>
      <c r="V51" s="59"/>
      <c r="W51" s="60"/>
      <c r="X51" s="188"/>
      <c r="Y51" s="59"/>
      <c r="Z51" s="59"/>
      <c r="AA51" s="60"/>
    </row>
    <row r="52" spans="1:27" s="14" customFormat="1" ht="20.100000000000001" customHeight="1" x14ac:dyDescent="0.15">
      <c r="A52" s="266"/>
      <c r="B52" s="264"/>
      <c r="C52" s="56" t="s">
        <v>113</v>
      </c>
      <c r="D52" s="56">
        <v>1</v>
      </c>
      <c r="E52" s="57">
        <f t="shared" si="2"/>
        <v>4</v>
      </c>
      <c r="F52" s="57">
        <f t="shared" si="3"/>
        <v>4</v>
      </c>
      <c r="G52" s="57">
        <f t="shared" si="4"/>
        <v>20</v>
      </c>
      <c r="H52" s="58">
        <v>44259</v>
      </c>
      <c r="I52" s="59">
        <v>4</v>
      </c>
      <c r="J52" s="59">
        <v>4</v>
      </c>
      <c r="K52" s="59">
        <v>20</v>
      </c>
      <c r="L52" s="58"/>
      <c r="M52" s="59"/>
      <c r="N52" s="59"/>
      <c r="O52" s="59"/>
      <c r="P52" s="58"/>
      <c r="Q52" s="59"/>
      <c r="R52" s="59"/>
      <c r="S52" s="59"/>
      <c r="T52" s="58"/>
      <c r="U52" s="59"/>
      <c r="V52" s="59"/>
      <c r="W52" s="60"/>
      <c r="X52" s="188"/>
      <c r="Y52" s="59"/>
      <c r="Z52" s="59"/>
      <c r="AA52" s="60"/>
    </row>
    <row r="53" spans="1:27" s="14" customFormat="1" ht="20.100000000000001" customHeight="1" x14ac:dyDescent="0.15">
      <c r="A53" s="266"/>
      <c r="B53" s="264"/>
      <c r="C53" s="56" t="s">
        <v>114</v>
      </c>
      <c r="D53" s="56">
        <v>1</v>
      </c>
      <c r="E53" s="57">
        <f t="shared" si="2"/>
        <v>2</v>
      </c>
      <c r="F53" s="57">
        <f t="shared" si="3"/>
        <v>2</v>
      </c>
      <c r="G53" s="57">
        <f t="shared" si="4"/>
        <v>10</v>
      </c>
      <c r="H53" s="58">
        <v>44259</v>
      </c>
      <c r="I53" s="59">
        <v>2</v>
      </c>
      <c r="J53" s="59">
        <v>2</v>
      </c>
      <c r="K53" s="59">
        <v>10</v>
      </c>
      <c r="L53" s="58"/>
      <c r="M53" s="59"/>
      <c r="N53" s="59"/>
      <c r="O53" s="59"/>
      <c r="P53" s="58"/>
      <c r="Q53" s="59"/>
      <c r="R53" s="59"/>
      <c r="S53" s="59"/>
      <c r="T53" s="58"/>
      <c r="U53" s="59"/>
      <c r="V53" s="59"/>
      <c r="W53" s="60"/>
      <c r="X53" s="188"/>
      <c r="Y53" s="59"/>
      <c r="Z53" s="59"/>
      <c r="AA53" s="60"/>
    </row>
    <row r="54" spans="1:27" s="14" customFormat="1" ht="20.100000000000001" customHeight="1" x14ac:dyDescent="0.15">
      <c r="A54" s="266"/>
      <c r="B54" s="56" t="s">
        <v>207</v>
      </c>
      <c r="C54" s="56" t="s">
        <v>208</v>
      </c>
      <c r="D54" s="56">
        <v>1</v>
      </c>
      <c r="E54" s="57">
        <f t="shared" si="2"/>
        <v>3</v>
      </c>
      <c r="F54" s="57">
        <f t="shared" si="3"/>
        <v>3</v>
      </c>
      <c r="G54" s="57">
        <f t="shared" si="4"/>
        <v>15</v>
      </c>
      <c r="H54" s="58">
        <v>44258</v>
      </c>
      <c r="I54" s="59">
        <v>3</v>
      </c>
      <c r="J54" s="59">
        <v>3</v>
      </c>
      <c r="K54" s="59">
        <v>15</v>
      </c>
      <c r="L54" s="58"/>
      <c r="M54" s="59"/>
      <c r="N54" s="59"/>
      <c r="O54" s="59"/>
      <c r="P54" s="58"/>
      <c r="Q54" s="59"/>
      <c r="R54" s="59"/>
      <c r="S54" s="59"/>
      <c r="T54" s="58"/>
      <c r="U54" s="59"/>
      <c r="V54" s="59"/>
      <c r="W54" s="60"/>
      <c r="X54" s="188"/>
      <c r="Y54" s="59"/>
      <c r="Z54" s="59"/>
      <c r="AA54" s="60"/>
    </row>
    <row r="55" spans="1:27" s="14" customFormat="1" ht="20.100000000000001" customHeight="1" x14ac:dyDescent="0.15">
      <c r="A55" s="266" t="s">
        <v>115</v>
      </c>
      <c r="B55" s="56" t="s">
        <v>116</v>
      </c>
      <c r="C55" s="56" t="s">
        <v>117</v>
      </c>
      <c r="D55" s="56">
        <v>1</v>
      </c>
      <c r="E55" s="57">
        <f t="shared" si="2"/>
        <v>7</v>
      </c>
      <c r="F55" s="57">
        <f t="shared" si="3"/>
        <v>7</v>
      </c>
      <c r="G55" s="57">
        <f t="shared" si="4"/>
        <v>35</v>
      </c>
      <c r="H55" s="58">
        <v>44232</v>
      </c>
      <c r="I55" s="59">
        <v>7</v>
      </c>
      <c r="J55" s="59">
        <v>7</v>
      </c>
      <c r="K55" s="59">
        <v>35</v>
      </c>
      <c r="L55" s="58"/>
      <c r="M55" s="59"/>
      <c r="N55" s="59"/>
      <c r="O55" s="59"/>
      <c r="P55" s="58"/>
      <c r="Q55" s="59"/>
      <c r="R55" s="59"/>
      <c r="S55" s="59"/>
      <c r="T55" s="58"/>
      <c r="U55" s="59"/>
      <c r="V55" s="59"/>
      <c r="W55" s="60"/>
      <c r="X55" s="188"/>
      <c r="Y55" s="59"/>
      <c r="Z55" s="59"/>
      <c r="AA55" s="60"/>
    </row>
    <row r="56" spans="1:27" s="14" customFormat="1" ht="20.100000000000001" customHeight="1" x14ac:dyDescent="0.15">
      <c r="A56" s="266"/>
      <c r="B56" s="264" t="s">
        <v>118</v>
      </c>
      <c r="C56" s="56" t="s">
        <v>119</v>
      </c>
      <c r="D56" s="56">
        <v>1</v>
      </c>
      <c r="E56" s="57">
        <f t="shared" si="2"/>
        <v>10</v>
      </c>
      <c r="F56" s="57">
        <f t="shared" si="3"/>
        <v>10</v>
      </c>
      <c r="G56" s="57">
        <f t="shared" si="4"/>
        <v>50</v>
      </c>
      <c r="H56" s="58">
        <v>44232</v>
      </c>
      <c r="I56" s="59">
        <v>10</v>
      </c>
      <c r="J56" s="59">
        <v>10</v>
      </c>
      <c r="K56" s="59">
        <v>50</v>
      </c>
      <c r="L56" s="58"/>
      <c r="M56" s="59"/>
      <c r="N56" s="59"/>
      <c r="O56" s="59"/>
      <c r="P56" s="58"/>
      <c r="Q56" s="59"/>
      <c r="R56" s="59"/>
      <c r="S56" s="59"/>
      <c r="T56" s="58"/>
      <c r="U56" s="59"/>
      <c r="V56" s="59"/>
      <c r="W56" s="60"/>
      <c r="X56" s="188"/>
      <c r="Y56" s="59"/>
      <c r="Z56" s="59"/>
      <c r="AA56" s="60"/>
    </row>
    <row r="57" spans="1:27" s="14" customFormat="1" ht="20.100000000000001" customHeight="1" x14ac:dyDescent="0.15">
      <c r="A57" s="266"/>
      <c r="B57" s="264"/>
      <c r="C57" s="56" t="s">
        <v>120</v>
      </c>
      <c r="D57" s="56">
        <v>1</v>
      </c>
      <c r="E57" s="57">
        <f t="shared" si="2"/>
        <v>23</v>
      </c>
      <c r="F57" s="57">
        <f t="shared" si="3"/>
        <v>23</v>
      </c>
      <c r="G57" s="57">
        <f t="shared" si="4"/>
        <v>115</v>
      </c>
      <c r="H57" s="58">
        <v>44251</v>
      </c>
      <c r="I57" s="59">
        <v>23</v>
      </c>
      <c r="J57" s="59">
        <v>23</v>
      </c>
      <c r="K57" s="59">
        <v>115</v>
      </c>
      <c r="L57" s="58"/>
      <c r="M57" s="59"/>
      <c r="N57" s="59"/>
      <c r="O57" s="59"/>
      <c r="P57" s="58"/>
      <c r="Q57" s="59"/>
      <c r="R57" s="59"/>
      <c r="S57" s="59"/>
      <c r="T57" s="58"/>
      <c r="U57" s="59"/>
      <c r="V57" s="59"/>
      <c r="W57" s="60"/>
      <c r="X57" s="188"/>
      <c r="Y57" s="59"/>
      <c r="Z57" s="59"/>
      <c r="AA57" s="60"/>
    </row>
    <row r="58" spans="1:27" s="14" customFormat="1" ht="20.100000000000001" customHeight="1" x14ac:dyDescent="0.15">
      <c r="A58" s="266"/>
      <c r="B58" s="264" t="s">
        <v>121</v>
      </c>
      <c r="C58" s="56" t="s">
        <v>122</v>
      </c>
      <c r="D58" s="56"/>
      <c r="E58" s="57">
        <f t="shared" si="2"/>
        <v>0</v>
      </c>
      <c r="F58" s="57">
        <f t="shared" si="3"/>
        <v>0</v>
      </c>
      <c r="G58" s="57">
        <f t="shared" si="4"/>
        <v>0</v>
      </c>
      <c r="H58" s="58"/>
      <c r="I58" s="59"/>
      <c r="J58" s="59"/>
      <c r="K58" s="59"/>
      <c r="L58" s="58"/>
      <c r="M58" s="59"/>
      <c r="N58" s="59"/>
      <c r="O58" s="59"/>
      <c r="P58" s="58"/>
      <c r="Q58" s="59"/>
      <c r="R58" s="59"/>
      <c r="S58" s="59"/>
      <c r="T58" s="58"/>
      <c r="U58" s="59"/>
      <c r="V58" s="59"/>
      <c r="W58" s="60"/>
      <c r="X58" s="188"/>
      <c r="Y58" s="59"/>
      <c r="Z58" s="59"/>
      <c r="AA58" s="60"/>
    </row>
    <row r="59" spans="1:27" s="14" customFormat="1" ht="20.100000000000001" customHeight="1" x14ac:dyDescent="0.15">
      <c r="A59" s="266"/>
      <c r="B59" s="264"/>
      <c r="C59" s="56" t="s">
        <v>123</v>
      </c>
      <c r="D59" s="56"/>
      <c r="E59" s="57">
        <f t="shared" si="2"/>
        <v>0</v>
      </c>
      <c r="F59" s="57">
        <f t="shared" si="3"/>
        <v>0</v>
      </c>
      <c r="G59" s="57">
        <f t="shared" si="4"/>
        <v>0</v>
      </c>
      <c r="H59" s="58"/>
      <c r="I59" s="59"/>
      <c r="J59" s="59"/>
      <c r="K59" s="59"/>
      <c r="L59" s="58"/>
      <c r="M59" s="59"/>
      <c r="N59" s="59"/>
      <c r="O59" s="59"/>
      <c r="P59" s="58"/>
      <c r="Q59" s="59"/>
      <c r="R59" s="59"/>
      <c r="S59" s="59"/>
      <c r="T59" s="58"/>
      <c r="U59" s="59"/>
      <c r="V59" s="59"/>
      <c r="W59" s="60"/>
      <c r="X59" s="188"/>
      <c r="Y59" s="59"/>
      <c r="Z59" s="59"/>
      <c r="AA59" s="60"/>
    </row>
    <row r="60" spans="1:27" s="14" customFormat="1" ht="20.100000000000001" customHeight="1" x14ac:dyDescent="0.15">
      <c r="A60" s="266"/>
      <c r="B60" s="264" t="s">
        <v>153</v>
      </c>
      <c r="C60" s="56" t="s">
        <v>76</v>
      </c>
      <c r="D60" s="56">
        <v>1</v>
      </c>
      <c r="E60" s="57">
        <f t="shared" si="2"/>
        <v>27</v>
      </c>
      <c r="F60" s="57">
        <f t="shared" si="3"/>
        <v>27</v>
      </c>
      <c r="G60" s="57">
        <f t="shared" si="4"/>
        <v>135</v>
      </c>
      <c r="H60" s="58">
        <v>44274</v>
      </c>
      <c r="I60" s="59">
        <v>27</v>
      </c>
      <c r="J60" s="59">
        <v>27</v>
      </c>
      <c r="K60" s="59">
        <v>135</v>
      </c>
      <c r="L60" s="58"/>
      <c r="M60" s="59"/>
      <c r="N60" s="59"/>
      <c r="O60" s="59"/>
      <c r="P60" s="58"/>
      <c r="Q60" s="59"/>
      <c r="R60" s="59"/>
      <c r="S60" s="59"/>
      <c r="T60" s="58"/>
      <c r="U60" s="59"/>
      <c r="V60" s="59"/>
      <c r="W60" s="60"/>
      <c r="X60" s="188"/>
      <c r="Y60" s="59"/>
      <c r="Z60" s="59"/>
      <c r="AA60" s="60"/>
    </row>
    <row r="61" spans="1:27" s="14" customFormat="1" ht="20.100000000000001" customHeight="1" x14ac:dyDescent="0.15">
      <c r="A61" s="266"/>
      <c r="B61" s="264"/>
      <c r="C61" s="56" t="s">
        <v>148</v>
      </c>
      <c r="D61" s="56">
        <v>1</v>
      </c>
      <c r="E61" s="57">
        <f t="shared" si="2"/>
        <v>22</v>
      </c>
      <c r="F61" s="57">
        <f t="shared" si="3"/>
        <v>22</v>
      </c>
      <c r="G61" s="57">
        <f t="shared" si="4"/>
        <v>110</v>
      </c>
      <c r="H61" s="58">
        <v>44274</v>
      </c>
      <c r="I61" s="59">
        <v>22</v>
      </c>
      <c r="J61" s="59">
        <v>22</v>
      </c>
      <c r="K61" s="59">
        <v>110</v>
      </c>
      <c r="L61" s="58"/>
      <c r="M61" s="59"/>
      <c r="N61" s="59"/>
      <c r="O61" s="59"/>
      <c r="P61" s="58"/>
      <c r="Q61" s="59"/>
      <c r="R61" s="59"/>
      <c r="S61" s="59"/>
      <c r="T61" s="58"/>
      <c r="U61" s="59"/>
      <c r="V61" s="59"/>
      <c r="W61" s="60"/>
      <c r="X61" s="188"/>
      <c r="Y61" s="59"/>
      <c r="Z61" s="59"/>
      <c r="AA61" s="60"/>
    </row>
    <row r="62" spans="1:27" s="14" customFormat="1" ht="20.100000000000001" customHeight="1" x14ac:dyDescent="0.15">
      <c r="A62" s="266"/>
      <c r="B62" s="56" t="s">
        <v>161</v>
      </c>
      <c r="C62" s="56" t="s">
        <v>160</v>
      </c>
      <c r="D62" s="56">
        <v>1</v>
      </c>
      <c r="E62" s="57">
        <f t="shared" si="2"/>
        <v>57</v>
      </c>
      <c r="F62" s="57">
        <f t="shared" si="3"/>
        <v>57</v>
      </c>
      <c r="G62" s="57">
        <f t="shared" si="4"/>
        <v>285</v>
      </c>
      <c r="H62" s="58">
        <v>44231</v>
      </c>
      <c r="I62" s="59">
        <v>57</v>
      </c>
      <c r="J62" s="59">
        <v>57</v>
      </c>
      <c r="K62" s="59">
        <v>285</v>
      </c>
      <c r="L62" s="58"/>
      <c r="M62" s="59"/>
      <c r="N62" s="59"/>
      <c r="O62" s="59"/>
      <c r="P62" s="58"/>
      <c r="Q62" s="59"/>
      <c r="R62" s="59"/>
      <c r="S62" s="59"/>
      <c r="T62" s="58"/>
      <c r="U62" s="59"/>
      <c r="V62" s="59"/>
      <c r="W62" s="60"/>
      <c r="X62" s="188"/>
      <c r="Y62" s="59"/>
      <c r="Z62" s="59"/>
      <c r="AA62" s="60"/>
    </row>
    <row r="63" spans="1:27" s="14" customFormat="1" ht="20.100000000000001" customHeight="1" x14ac:dyDescent="0.15">
      <c r="A63" s="266"/>
      <c r="B63" s="56" t="s">
        <v>162</v>
      </c>
      <c r="C63" s="56" t="s">
        <v>110</v>
      </c>
      <c r="D63" s="56">
        <v>1</v>
      </c>
      <c r="E63" s="57">
        <f t="shared" si="2"/>
        <v>76</v>
      </c>
      <c r="F63" s="57">
        <f t="shared" si="3"/>
        <v>76</v>
      </c>
      <c r="G63" s="57">
        <f t="shared" si="4"/>
        <v>380</v>
      </c>
      <c r="H63" s="58">
        <v>44231</v>
      </c>
      <c r="I63" s="59">
        <v>76</v>
      </c>
      <c r="J63" s="59">
        <v>76</v>
      </c>
      <c r="K63" s="59">
        <v>380</v>
      </c>
      <c r="L63" s="58"/>
      <c r="M63" s="59"/>
      <c r="N63" s="59"/>
      <c r="O63" s="59"/>
      <c r="P63" s="58"/>
      <c r="Q63" s="59"/>
      <c r="R63" s="59"/>
      <c r="S63" s="59"/>
      <c r="T63" s="58"/>
      <c r="U63" s="59"/>
      <c r="V63" s="59"/>
      <c r="W63" s="60"/>
      <c r="X63" s="188"/>
      <c r="Y63" s="59"/>
      <c r="Z63" s="59"/>
      <c r="AA63" s="60"/>
    </row>
    <row r="64" spans="1:27" s="14" customFormat="1" ht="20.100000000000001" customHeight="1" x14ac:dyDescent="0.15">
      <c r="A64" s="266" t="s">
        <v>124</v>
      </c>
      <c r="B64" s="264" t="s">
        <v>125</v>
      </c>
      <c r="C64" s="56" t="s">
        <v>126</v>
      </c>
      <c r="D64" s="56">
        <v>1</v>
      </c>
      <c r="E64" s="57">
        <f t="shared" si="2"/>
        <v>36</v>
      </c>
      <c r="F64" s="57">
        <f t="shared" si="3"/>
        <v>36</v>
      </c>
      <c r="G64" s="57">
        <f t="shared" si="4"/>
        <v>180</v>
      </c>
      <c r="H64" s="58">
        <v>44246</v>
      </c>
      <c r="I64" s="59">
        <v>36</v>
      </c>
      <c r="J64" s="59">
        <v>36</v>
      </c>
      <c r="K64" s="59">
        <v>180</v>
      </c>
      <c r="L64" s="58"/>
      <c r="M64" s="59"/>
      <c r="N64" s="59"/>
      <c r="O64" s="59"/>
      <c r="P64" s="58"/>
      <c r="Q64" s="59"/>
      <c r="R64" s="59"/>
      <c r="S64" s="59"/>
      <c r="T64" s="58"/>
      <c r="U64" s="59"/>
      <c r="V64" s="59"/>
      <c r="W64" s="60"/>
      <c r="X64" s="188"/>
      <c r="Y64" s="59"/>
      <c r="Z64" s="59"/>
      <c r="AA64" s="60"/>
    </row>
    <row r="65" spans="1:27" s="14" customFormat="1" ht="21" customHeight="1" x14ac:dyDescent="0.15">
      <c r="A65" s="266"/>
      <c r="B65" s="264"/>
      <c r="C65" s="56" t="s">
        <v>127</v>
      </c>
      <c r="D65" s="56">
        <v>1</v>
      </c>
      <c r="E65" s="57">
        <f t="shared" si="2"/>
        <v>15</v>
      </c>
      <c r="F65" s="57">
        <f t="shared" si="3"/>
        <v>15</v>
      </c>
      <c r="G65" s="57">
        <f t="shared" si="4"/>
        <v>75</v>
      </c>
      <c r="H65" s="58">
        <v>44246</v>
      </c>
      <c r="I65" s="59">
        <v>15</v>
      </c>
      <c r="J65" s="59">
        <v>15</v>
      </c>
      <c r="K65" s="59">
        <v>75</v>
      </c>
      <c r="L65" s="58"/>
      <c r="M65" s="59"/>
      <c r="N65" s="59"/>
      <c r="O65" s="59"/>
      <c r="P65" s="58"/>
      <c r="Q65" s="59"/>
      <c r="R65" s="59"/>
      <c r="S65" s="59"/>
      <c r="T65" s="58"/>
      <c r="U65" s="59"/>
      <c r="V65" s="59"/>
      <c r="W65" s="60"/>
      <c r="X65" s="188"/>
      <c r="Y65" s="59"/>
      <c r="Z65" s="59"/>
      <c r="AA65" s="60"/>
    </row>
    <row r="66" spans="1:27" s="14" customFormat="1" ht="20.100000000000001" customHeight="1" thickBot="1" x14ac:dyDescent="0.2">
      <c r="A66" s="62" t="s">
        <v>128</v>
      </c>
      <c r="B66" s="63" t="s">
        <v>129</v>
      </c>
      <c r="C66" s="63" t="s">
        <v>130</v>
      </c>
      <c r="D66" s="63"/>
      <c r="E66" s="64">
        <f t="shared" si="2"/>
        <v>0</v>
      </c>
      <c r="F66" s="64">
        <f t="shared" si="3"/>
        <v>0</v>
      </c>
      <c r="G66" s="64">
        <f t="shared" si="4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89"/>
      <c r="Y66" s="66"/>
      <c r="Z66" s="66"/>
      <c r="AA66" s="67"/>
    </row>
  </sheetData>
  <mergeCells count="35">
    <mergeCell ref="A1:Z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X3:AA3"/>
    <mergeCell ref="T3:W3"/>
    <mergeCell ref="H2:W2"/>
    <mergeCell ref="A6:A24"/>
    <mergeCell ref="B6:B7"/>
    <mergeCell ref="B8:B12"/>
    <mergeCell ref="B13:B15"/>
    <mergeCell ref="B16:B22"/>
    <mergeCell ref="A25:A45"/>
    <mergeCell ref="B25:B26"/>
    <mergeCell ref="B27:B34"/>
    <mergeCell ref="B35:B36"/>
    <mergeCell ref="B37:B38"/>
    <mergeCell ref="B39:B40"/>
    <mergeCell ref="B42:B45"/>
    <mergeCell ref="A64:A65"/>
    <mergeCell ref="B64:B65"/>
    <mergeCell ref="A46:A54"/>
    <mergeCell ref="B47:B53"/>
    <mergeCell ref="A55:A63"/>
    <mergeCell ref="B56:B57"/>
    <mergeCell ref="B58:B59"/>
    <mergeCell ref="B60:B61"/>
  </mergeCells>
  <phoneticPr fontId="8" type="noConversion"/>
  <pageMargins left="0.17" right="0.17" top="0.77" bottom="0.57999999999999996" header="0.45" footer="0.3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5</vt:i4>
      </vt:variant>
    </vt:vector>
  </HeadingPairs>
  <TitlesOfParts>
    <vt:vector size="17" baseType="lpstr">
      <vt:lpstr>진료실적</vt:lpstr>
      <vt:lpstr>월별</vt:lpstr>
      <vt:lpstr>시군별 </vt:lpstr>
      <vt:lpstr>질환별(의과)</vt:lpstr>
      <vt:lpstr>질환별(한방)</vt:lpstr>
      <vt:lpstr>질환별(치과)</vt:lpstr>
      <vt:lpstr>무의도서별(의과)</vt:lpstr>
      <vt:lpstr>무의도서별(한방과)</vt:lpstr>
      <vt:lpstr>무의도서별(치과)</vt:lpstr>
      <vt:lpstr>무의도서별(임상병리)</vt:lpstr>
      <vt:lpstr>무의도서별(방사선)</vt:lpstr>
      <vt:lpstr>보건진료소 진료실적</vt:lpstr>
      <vt:lpstr>'무의도서별(방사선)'!Print_Titles</vt:lpstr>
      <vt:lpstr>'무의도서별(의과)'!Print_Titles</vt:lpstr>
      <vt:lpstr>'무의도서별(임상병리)'!Print_Titles</vt:lpstr>
      <vt:lpstr>'무의도서별(치과)'!Print_Titles</vt:lpstr>
      <vt:lpstr>'무의도서별(한방과)'!Print_Titles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2020-02-17T02:10:51Z</cp:lastPrinted>
  <dcterms:created xsi:type="dcterms:W3CDTF">2001-05-02T09:25:49Z</dcterms:created>
  <dcterms:modified xsi:type="dcterms:W3CDTF">2021-03-22T00:07:34Z</dcterms:modified>
</cp:coreProperties>
</file>